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updateLinks="never" codeName="ThisWorkbook" autoCompressPictures="0"/>
  <mc:AlternateContent xmlns:mc="http://schemas.openxmlformats.org/markup-compatibility/2006">
    <mc:Choice Requires="x15">
      <x15ac:absPath xmlns:x15ac="http://schemas.microsoft.com/office/spreadsheetml/2010/11/ac" url="/Users/a.piazzetta/Documents/Documents – MacBook Pro di Andrea /Chisquare/Ephelia/Morel/Business Plan/"/>
    </mc:Choice>
  </mc:AlternateContent>
  <xr:revisionPtr revIDLastSave="0" documentId="13_ncr:1_{A39B863D-6F38-394A-A629-97A4B4267108}" xr6:coauthVersionLast="47" xr6:coauthVersionMax="47" xr10:uidLastSave="{00000000-0000-0000-0000-000000000000}"/>
  <bookViews>
    <workbookView xWindow="-6920" yWindow="-27820" windowWidth="45600" windowHeight="25700" tabRatio="627" activeTab="1" xr2:uid="{00000000-000D-0000-FFFF-FFFF00000000}"/>
  </bookViews>
  <sheets>
    <sheet name="Support" sheetId="19" state="hidden" r:id="rId1"/>
    <sheet name="Revenues-Costs" sheetId="45" r:id="rId2"/>
    <sheet name="Overheads" sheetId="47" r:id="rId3"/>
    <sheet name="Salaries" sheetId="48" r:id="rId4"/>
    <sheet name="P&amp;L" sheetId="33" state="hidden" r:id="rId5"/>
    <sheet name="Cash Flow" sheetId="62" r:id="rId6"/>
    <sheet name="Loan" sheetId="61" r:id="rId7"/>
    <sheet name="CAPEX" sheetId="36" r:id="rId8"/>
    <sheet name="Financial Projections" sheetId="34" r:id="rId9"/>
    <sheet name="Plan Income Statement" sheetId="58" r:id="rId10"/>
    <sheet name="Plan Cash Flow Statement" sheetId="60" r:id="rId11"/>
    <sheet name="Plan Balance Sheet" sheetId="57" r:id="rId12"/>
    <sheet name="Valuation" sheetId="63" r:id="rId13"/>
    <sheet name="Bonds-Loans" sheetId="38" state="hidden" r:id="rId14"/>
  </sheets>
  <externalReferences>
    <externalReference r:id="rId15"/>
    <externalReference r:id="rId16"/>
    <externalReference r:id="rId17"/>
    <externalReference r:id="rId18"/>
    <externalReference r:id="rId19"/>
  </externalReferences>
  <definedNames>
    <definedName name="_Fill" localSheetId="7" hidden="1">#REF!</definedName>
    <definedName name="_Fill" hidden="1">#REF!</definedName>
    <definedName name="_Key1" localSheetId="7" hidden="1">[1]A!#REF!</definedName>
    <definedName name="_Key1" hidden="1">[1]A!#REF!</definedName>
    <definedName name="_Key2" localSheetId="7" hidden="1">[1]A!#REF!</definedName>
    <definedName name="_Key2" hidden="1">[1]A!#REF!</definedName>
    <definedName name="_Order1" hidden="1">255</definedName>
    <definedName name="_Order2" hidden="1">255</definedName>
    <definedName name="_Regression_Out" localSheetId="7" hidden="1">#REF!</definedName>
    <definedName name="_Regression_Out" hidden="1">#REF!</definedName>
    <definedName name="_Regression_X" localSheetId="7" hidden="1">#REF!</definedName>
    <definedName name="_Regression_X" hidden="1">#REF!</definedName>
    <definedName name="_Regression_Y" localSheetId="7" hidden="1">#REF!</definedName>
    <definedName name="_Regression_Y" hidden="1">#REF!</definedName>
    <definedName name="_Table1_In1" localSheetId="7" hidden="1">[2]Bilancio!#REF!</definedName>
    <definedName name="_Table1_In1" hidden="1">[2]Bilancio!#REF!</definedName>
    <definedName name="_Table1_Out" localSheetId="7" hidden="1">[2]Bilancio!#REF!</definedName>
    <definedName name="_Table1_Out" hidden="1">[2]Bilancio!#REF!</definedName>
    <definedName name="aa" localSheetId="7" hidden="1">#REF!</definedName>
    <definedName name="aa" hidden="1">#REF!</definedName>
    <definedName name="Advisory">Support!$M$3:$N$65</definedName>
    <definedName name="ATTIVO2" localSheetId="7" hidden="1">[3]CE!#REF!</definedName>
    <definedName name="ATTIVO2" hidden="1">[3]CE!#REF!</definedName>
    <definedName name="calendar">Support!$Z$3:$AA$3747</definedName>
    <definedName name="Downloads">Support!$C$3:$D$62</definedName>
    <definedName name="Downloads_Best">Support!$G$3:$H$62</definedName>
    <definedName name="Downloads_Worst">Support!$J$3:$K$62</definedName>
    <definedName name="frequency">Support!$AD$4:$AF$6</definedName>
    <definedName name="GBPEUR">Support!$A$5</definedName>
    <definedName name="Marketing_QUID">Overheads!$F$48:$BS$53</definedName>
    <definedName name="Mikro" localSheetId="1">[4]Support!$Z$3:$AB$62</definedName>
    <definedName name="NF_Agency" localSheetId="1">[4]Support!$N$3:$P$62</definedName>
    <definedName name="NF_payments" localSheetId="1">[4]Support!$J$3:$L$62</definedName>
    <definedName name="platform" localSheetId="1">[4]Support!$B$3:$D$62</definedName>
    <definedName name="PR___Marketing_QUID">Overheads!$F$48:$BS$53</definedName>
    <definedName name="_xlnm.Print_Area" localSheetId="11">'Plan Balance Sheet'!$A$1:$E$51</definedName>
    <definedName name="_xlnm.Print_Area" localSheetId="10">'Plan Cash Flow Statement'!$A$1:$G$32</definedName>
    <definedName name="_xlnm.Print_Area" localSheetId="9">'Plan Income Statement'!$A$1:$T$69</definedName>
    <definedName name="Rapicom" localSheetId="1">[4]Support!$R$3:$T$62</definedName>
    <definedName name="rrr" localSheetId="7" hidden="1">{"cebank",#N/A,FALSE,"P9498BAR";"spbank",#N/A,FALSE,"P9498BAR";"renfinbank",#N/A,FALSE,"P9498BAR";"indici",#N/A,FALSE,"P9498BAR"}</definedName>
    <definedName name="rrr" hidden="1">{"cebank",#N/A,FALSE,"P9498BAR";"spbank",#N/A,FALSE,"P9498BAR";"renfinbank",#N/A,FALSE,"P9498BAR";"indici",#N/A,FALSE,"P9498BAR"}</definedName>
    <definedName name="sales">Salaries!$H$1:$BO$10</definedName>
    <definedName name="Scenarios">Support!$AO$3:$AR$5</definedName>
    <definedName name="sdhyj" localSheetId="7" hidden="1">{"cebank",#N/A,FALSE,"P9498BAR";"spbank",#N/A,FALSE,"P9498BAR";"renfinbank",#N/A,FALSE,"P9498BAR";"indici",#N/A,FALSE,"P9498BAR"}</definedName>
    <definedName name="sdhyj" hidden="1">{"cebank",#N/A,FALSE,"P9498BAR";"spbank",#N/A,FALSE,"P9498BAR";"renfinbank",#N/A,FALSE,"P9498BAR";"indici",#N/A,FALSE,"P9498BAR"}</definedName>
    <definedName name="SIS" localSheetId="1">[4]Support!$V$3:$X$62</definedName>
    <definedName name="SNAI" localSheetId="1">[4]Support!$F$3:$H$62</definedName>
    <definedName name="Toonie_cs">Support!$T$3:$U$65</definedName>
    <definedName name="Toonie_prof">Support!$C$3:$D$62</definedName>
    <definedName name="wrn.BANKPLAN." localSheetId="7" hidden="1">{"cebank",#N/A,FALSE,"P9498BAR";"spbank",#N/A,FALSE,"P9498BAR";"renfinbank",#N/A,FALSE,"P9498BAR";"indici",#N/A,FALSE,"P9498BAR"}</definedName>
    <definedName name="wrn.BANKPLAN." hidden="1">{"cebank",#N/A,FALSE,"P9498BAR";"spbank",#N/A,FALSE,"P9498BAR";"renfinbank",#N/A,FALSE,"P9498BAR";"indici",#N/A,FALSE,"P9498BAR"}</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2" i="45" l="1"/>
  <c r="L32" i="45"/>
  <c r="L26" i="45"/>
  <c r="L38" i="45"/>
  <c r="D24" i="45"/>
  <c r="D19" i="63" l="1"/>
  <c r="T31" i="47"/>
  <c r="U31" i="47" s="1"/>
  <c r="V31" i="47" s="1"/>
  <c r="W31" i="47" s="1"/>
  <c r="X31" i="47" s="1"/>
  <c r="Y31" i="47" s="1"/>
  <c r="Z31" i="47" s="1"/>
  <c r="AA31" i="47" s="1"/>
  <c r="AB31" i="47" s="1"/>
  <c r="AC31" i="47" s="1"/>
  <c r="S31" i="47"/>
  <c r="D13" i="45"/>
  <c r="D12" i="45"/>
  <c r="I79" i="33"/>
  <c r="I78" i="33"/>
  <c r="I77" i="33"/>
  <c r="I76" i="33"/>
  <c r="I75" i="33"/>
  <c r="I74" i="33"/>
  <c r="I73" i="33"/>
  <c r="I72" i="33"/>
  <c r="I71" i="33"/>
  <c r="I70" i="33"/>
  <c r="I69" i="33"/>
  <c r="I68" i="33"/>
  <c r="I67" i="33"/>
  <c r="I66" i="33"/>
  <c r="I65" i="33"/>
  <c r="I64" i="33"/>
  <c r="I63" i="33"/>
  <c r="I62" i="33"/>
  <c r="I58" i="33"/>
  <c r="I57" i="33"/>
  <c r="I56" i="33"/>
  <c r="I55" i="33"/>
  <c r="I54" i="33"/>
  <c r="I53" i="33"/>
  <c r="I52" i="33"/>
  <c r="I51" i="33"/>
  <c r="I50" i="33"/>
  <c r="I49" i="33"/>
  <c r="I48" i="33"/>
  <c r="I47" i="33"/>
  <c r="I46" i="33"/>
  <c r="I45" i="33"/>
  <c r="I44" i="33"/>
  <c r="I43" i="33"/>
  <c r="I42" i="33"/>
  <c r="I41" i="33"/>
  <c r="I40" i="33"/>
  <c r="I39" i="33"/>
  <c r="I38" i="33"/>
  <c r="I37" i="33"/>
  <c r="I36" i="33"/>
  <c r="I35" i="33"/>
  <c r="I34" i="33"/>
  <c r="I33" i="33"/>
  <c r="I32" i="33"/>
  <c r="I31" i="33"/>
  <c r="I30" i="33"/>
  <c r="I29" i="33"/>
  <c r="I28" i="33"/>
  <c r="I27" i="33"/>
  <c r="I26" i="33"/>
  <c r="I25" i="33"/>
  <c r="I6" i="33"/>
  <c r="I7" i="33"/>
  <c r="I8" i="33"/>
  <c r="I9" i="33"/>
  <c r="I10" i="33"/>
  <c r="I11" i="33"/>
  <c r="I12" i="33"/>
  <c r="I13" i="33"/>
  <c r="I14" i="33"/>
  <c r="I15" i="33"/>
  <c r="I16" i="33"/>
  <c r="I17" i="33"/>
  <c r="I18" i="33"/>
  <c r="I19" i="33"/>
  <c r="I20" i="33"/>
  <c r="I21" i="33"/>
  <c r="I22" i="33"/>
  <c r="G6" i="36"/>
  <c r="E22" i="60"/>
  <c r="F22" i="60"/>
  <c r="G22" i="60"/>
  <c r="D22" i="60"/>
  <c r="D16" i="60"/>
  <c r="S21" i="61"/>
  <c r="T24" i="62"/>
  <c r="D13" i="61"/>
  <c r="C43" i="57"/>
  <c r="G16" i="60"/>
  <c r="F16" i="60"/>
  <c r="E16" i="60"/>
  <c r="C16" i="60"/>
  <c r="G19" i="60"/>
  <c r="F19" i="60"/>
  <c r="E19" i="60"/>
  <c r="D19" i="60"/>
  <c r="C19" i="60"/>
  <c r="C22" i="60" s="1"/>
  <c r="BB26" i="62"/>
  <c r="BC26" i="62"/>
  <c r="BD26" i="62"/>
  <c r="BE26" i="62"/>
  <c r="BF26" i="62"/>
  <c r="BG26" i="62"/>
  <c r="BH26" i="62"/>
  <c r="BI26" i="62"/>
  <c r="BJ26" i="62"/>
  <c r="BK26" i="62"/>
  <c r="BL26" i="62"/>
  <c r="BA26" i="62"/>
  <c r="AP26" i="62"/>
  <c r="AQ26" i="62"/>
  <c r="AR26" i="62"/>
  <c r="AS26" i="62"/>
  <c r="AT26" i="62"/>
  <c r="AU26" i="62"/>
  <c r="AV26" i="62"/>
  <c r="AW26" i="62"/>
  <c r="AX26" i="62"/>
  <c r="AY26" i="62"/>
  <c r="AZ26" i="62"/>
  <c r="AO26" i="62"/>
  <c r="AD26" i="62"/>
  <c r="AE26" i="62"/>
  <c r="AF26" i="62"/>
  <c r="AG26" i="62"/>
  <c r="AH26" i="62"/>
  <c r="AI26" i="62"/>
  <c r="AJ26" i="62"/>
  <c r="AK26" i="62"/>
  <c r="AL26" i="62"/>
  <c r="AM26" i="62"/>
  <c r="AN26" i="62"/>
  <c r="AC26" i="62"/>
  <c r="R26" i="62"/>
  <c r="S26" i="62"/>
  <c r="T26" i="62"/>
  <c r="U26" i="62"/>
  <c r="V26" i="62"/>
  <c r="W26" i="62"/>
  <c r="X26" i="62"/>
  <c r="Y26" i="62"/>
  <c r="Z26" i="62"/>
  <c r="AA26" i="62"/>
  <c r="AB26" i="62"/>
  <c r="Q26" i="62"/>
  <c r="F26" i="62"/>
  <c r="G26" i="62"/>
  <c r="H26" i="62"/>
  <c r="I26" i="62"/>
  <c r="J26" i="62"/>
  <c r="K26" i="62"/>
  <c r="L26" i="62"/>
  <c r="M26" i="62"/>
  <c r="N26" i="62"/>
  <c r="O26" i="62"/>
  <c r="P26" i="62"/>
  <c r="E26" i="62"/>
  <c r="BT97" i="33"/>
  <c r="BS97" i="33"/>
  <c r="BR97" i="33"/>
  <c r="BQ97" i="33"/>
  <c r="BP97" i="33"/>
  <c r="BO97" i="33"/>
  <c r="BN97" i="33"/>
  <c r="BM97" i="33"/>
  <c r="BL97" i="33"/>
  <c r="BK97" i="33"/>
  <c r="BJ97" i="33"/>
  <c r="BI97" i="33"/>
  <c r="BH97" i="33"/>
  <c r="BG97" i="33"/>
  <c r="BF97" i="33"/>
  <c r="BE97" i="33"/>
  <c r="BD97" i="33"/>
  <c r="BC97" i="33"/>
  <c r="BB97" i="33"/>
  <c r="BA97" i="33"/>
  <c r="AZ97" i="33"/>
  <c r="AY97" i="33"/>
  <c r="AX97" i="33"/>
  <c r="AW97" i="33"/>
  <c r="AV97" i="33"/>
  <c r="AU97" i="33"/>
  <c r="AT97" i="33"/>
  <c r="AS97" i="33"/>
  <c r="AR97" i="33"/>
  <c r="AQ97" i="33"/>
  <c r="AP97" i="33"/>
  <c r="AO97" i="33"/>
  <c r="AN97" i="33"/>
  <c r="AM97" i="33"/>
  <c r="AL97" i="33"/>
  <c r="AK97" i="33"/>
  <c r="AJ97" i="33"/>
  <c r="AI97" i="33"/>
  <c r="AH97" i="33"/>
  <c r="AG97" i="33"/>
  <c r="AF97" i="33"/>
  <c r="AE97" i="33"/>
  <c r="AD97" i="33"/>
  <c r="AC97" i="33"/>
  <c r="AB97" i="33"/>
  <c r="AA97" i="33"/>
  <c r="Z97" i="33"/>
  <c r="Y97" i="33"/>
  <c r="X97" i="33"/>
  <c r="W97" i="33"/>
  <c r="V97" i="33"/>
  <c r="U97" i="33"/>
  <c r="T97" i="33"/>
  <c r="S97" i="33"/>
  <c r="R97" i="33"/>
  <c r="Q97" i="33"/>
  <c r="P97" i="33"/>
  <c r="O97" i="33"/>
  <c r="N97" i="33"/>
  <c r="M97" i="33"/>
  <c r="BT82" i="33"/>
  <c r="BS82" i="33"/>
  <c r="BR82" i="33"/>
  <c r="BQ82" i="33"/>
  <c r="BP82" i="33"/>
  <c r="BO82" i="33"/>
  <c r="BN82" i="33"/>
  <c r="BM82" i="33"/>
  <c r="BL82" i="33"/>
  <c r="BK82" i="33"/>
  <c r="BJ82" i="33"/>
  <c r="BI82" i="33"/>
  <c r="BH82" i="33"/>
  <c r="BG82" i="33"/>
  <c r="BF82" i="33"/>
  <c r="BE82" i="33"/>
  <c r="BD82" i="33"/>
  <c r="BC82" i="33"/>
  <c r="BB82" i="33"/>
  <c r="BA82" i="33"/>
  <c r="AZ82" i="33"/>
  <c r="AY82" i="33"/>
  <c r="AX82" i="33"/>
  <c r="AW82" i="33"/>
  <c r="AV82" i="33"/>
  <c r="AU82" i="33"/>
  <c r="AT82" i="33"/>
  <c r="AS82" i="33"/>
  <c r="AR82" i="33"/>
  <c r="AQ82" i="33"/>
  <c r="AP82" i="33"/>
  <c r="AO82" i="33"/>
  <c r="AN82" i="33"/>
  <c r="AM82" i="33"/>
  <c r="AL82" i="33"/>
  <c r="AK82" i="33"/>
  <c r="AJ82" i="33"/>
  <c r="AI82" i="33"/>
  <c r="AH82" i="33"/>
  <c r="AG82" i="33"/>
  <c r="AF82" i="33"/>
  <c r="AE82" i="33"/>
  <c r="AD82" i="33"/>
  <c r="AC82" i="33"/>
  <c r="AB82" i="33"/>
  <c r="AA82" i="33"/>
  <c r="Z82" i="33"/>
  <c r="Y82" i="33"/>
  <c r="X82" i="33"/>
  <c r="W82" i="33"/>
  <c r="V82" i="33"/>
  <c r="U82" i="33"/>
  <c r="T82" i="33"/>
  <c r="S82" i="33"/>
  <c r="R82" i="33"/>
  <c r="Q82" i="33"/>
  <c r="P82" i="33"/>
  <c r="O82" i="33"/>
  <c r="N82" i="33"/>
  <c r="M82" i="33"/>
  <c r="B64" i="45"/>
  <c r="BS55" i="45"/>
  <c r="BR55" i="45"/>
  <c r="BQ55" i="45"/>
  <c r="BP55" i="45"/>
  <c r="BO55" i="45"/>
  <c r="BN55" i="45"/>
  <c r="BM55" i="45"/>
  <c r="BL55" i="45"/>
  <c r="BK55" i="45"/>
  <c r="BJ55" i="45"/>
  <c r="BI55" i="45"/>
  <c r="BH55" i="45"/>
  <c r="BG55" i="45"/>
  <c r="BF55" i="45"/>
  <c r="BE55" i="45"/>
  <c r="BD55" i="45"/>
  <c r="BC55" i="45"/>
  <c r="BB55" i="45"/>
  <c r="BA55" i="45"/>
  <c r="AZ55" i="45"/>
  <c r="AY55" i="45"/>
  <c r="AX55" i="45"/>
  <c r="AW55" i="45"/>
  <c r="AV55" i="45"/>
  <c r="AU55" i="45"/>
  <c r="AT55" i="45"/>
  <c r="AS55" i="45"/>
  <c r="AR55" i="45"/>
  <c r="AQ55" i="45"/>
  <c r="AP55" i="45"/>
  <c r="AO55" i="45"/>
  <c r="AN55" i="45"/>
  <c r="AM55" i="45"/>
  <c r="AL55" i="45"/>
  <c r="AK55" i="45"/>
  <c r="AJ55" i="45"/>
  <c r="AI55" i="45"/>
  <c r="AH55" i="45"/>
  <c r="AG55" i="45"/>
  <c r="AF55" i="45"/>
  <c r="AE55" i="45"/>
  <c r="AD55" i="45"/>
  <c r="AC55" i="45"/>
  <c r="AB55" i="45"/>
  <c r="AA55" i="45"/>
  <c r="Z55" i="45"/>
  <c r="Y55" i="45"/>
  <c r="X55" i="45"/>
  <c r="W55" i="45"/>
  <c r="V55" i="45"/>
  <c r="U55" i="45"/>
  <c r="T55" i="45"/>
  <c r="S55" i="45"/>
  <c r="R55" i="45"/>
  <c r="Q55" i="45"/>
  <c r="P55" i="45"/>
  <c r="O55" i="45"/>
  <c r="N55" i="45"/>
  <c r="M55" i="45"/>
  <c r="L55" i="45"/>
  <c r="BS54" i="45"/>
  <c r="BR54" i="45"/>
  <c r="BQ54" i="45"/>
  <c r="BP54" i="45"/>
  <c r="BO54" i="45"/>
  <c r="BN54" i="45"/>
  <c r="BM54" i="45"/>
  <c r="BL54" i="45"/>
  <c r="BK54" i="45"/>
  <c r="BJ54" i="45"/>
  <c r="BI54" i="45"/>
  <c r="BH54" i="45"/>
  <c r="BG54" i="45"/>
  <c r="BF54" i="45"/>
  <c r="BE54" i="45"/>
  <c r="BD54" i="45"/>
  <c r="BC54" i="45"/>
  <c r="BB54" i="45"/>
  <c r="BA54" i="45"/>
  <c r="AZ54" i="45"/>
  <c r="AY54" i="45"/>
  <c r="AX54" i="45"/>
  <c r="AW54" i="45"/>
  <c r="AV54" i="45"/>
  <c r="AU54" i="45"/>
  <c r="AT54" i="45"/>
  <c r="AS54" i="45"/>
  <c r="AR54" i="45"/>
  <c r="AQ54" i="45"/>
  <c r="AP54" i="45"/>
  <c r="AO54" i="45"/>
  <c r="AN54" i="45"/>
  <c r="AM54" i="45"/>
  <c r="AL54" i="45"/>
  <c r="AK54" i="45"/>
  <c r="AJ54" i="45"/>
  <c r="AI54" i="45"/>
  <c r="AH54" i="45"/>
  <c r="AG54" i="45"/>
  <c r="AF54" i="45"/>
  <c r="AE54" i="45"/>
  <c r="AD54" i="45"/>
  <c r="AC54" i="45"/>
  <c r="AB54" i="45"/>
  <c r="AA54" i="45"/>
  <c r="Z54" i="45"/>
  <c r="Y54" i="45"/>
  <c r="X54" i="45"/>
  <c r="W54" i="45"/>
  <c r="V54" i="45"/>
  <c r="U54" i="45"/>
  <c r="T54" i="45"/>
  <c r="S54" i="45"/>
  <c r="R54" i="45"/>
  <c r="Q54" i="45"/>
  <c r="P54" i="45"/>
  <c r="O54" i="45"/>
  <c r="N54" i="45"/>
  <c r="M54" i="45"/>
  <c r="L54" i="45"/>
  <c r="BS53" i="45"/>
  <c r="BR53" i="45"/>
  <c r="BQ53" i="45"/>
  <c r="BP53" i="45"/>
  <c r="BO53" i="45"/>
  <c r="BN53" i="45"/>
  <c r="BM53" i="45"/>
  <c r="BL53" i="45"/>
  <c r="BK53" i="45"/>
  <c r="BJ53" i="45"/>
  <c r="BI53" i="45"/>
  <c r="BH53" i="45"/>
  <c r="BG53" i="45"/>
  <c r="BF53" i="45"/>
  <c r="BE53" i="45"/>
  <c r="BD53" i="45"/>
  <c r="BC53" i="45"/>
  <c r="BB53" i="45"/>
  <c r="BA53" i="45"/>
  <c r="AZ53" i="45"/>
  <c r="AY53" i="45"/>
  <c r="AX53" i="45"/>
  <c r="AW53" i="45"/>
  <c r="AV53" i="45"/>
  <c r="AU53" i="45"/>
  <c r="AT53" i="45"/>
  <c r="AS53" i="45"/>
  <c r="AR53" i="45"/>
  <c r="AQ53" i="45"/>
  <c r="AP53" i="45"/>
  <c r="AO53" i="45"/>
  <c r="AN53" i="45"/>
  <c r="AM53" i="45"/>
  <c r="AL53" i="45"/>
  <c r="AK53" i="45"/>
  <c r="AJ53" i="45"/>
  <c r="AI53" i="45"/>
  <c r="AH53" i="45"/>
  <c r="AG53" i="45"/>
  <c r="AF53" i="45"/>
  <c r="AE53" i="45"/>
  <c r="AD53" i="45"/>
  <c r="AC53" i="45"/>
  <c r="AB53" i="45"/>
  <c r="AA53" i="45"/>
  <c r="Z53" i="45"/>
  <c r="Y53" i="45"/>
  <c r="X53" i="45"/>
  <c r="W53" i="45"/>
  <c r="V53" i="45"/>
  <c r="U53" i="45"/>
  <c r="T53" i="45"/>
  <c r="S53" i="45"/>
  <c r="R53" i="45"/>
  <c r="Q53" i="45"/>
  <c r="P53" i="45"/>
  <c r="O53" i="45"/>
  <c r="N53" i="45"/>
  <c r="M53" i="45"/>
  <c r="L53" i="45"/>
  <c r="BS47" i="45"/>
  <c r="BR47" i="45"/>
  <c r="BQ47" i="45"/>
  <c r="BP47" i="45"/>
  <c r="BO47" i="45"/>
  <c r="BN47" i="45"/>
  <c r="BM47" i="45"/>
  <c r="BL47" i="45"/>
  <c r="BK47" i="45"/>
  <c r="BJ47" i="45"/>
  <c r="BI47" i="45"/>
  <c r="BH47" i="45"/>
  <c r="BG47" i="45"/>
  <c r="BF47" i="45"/>
  <c r="BE47" i="45"/>
  <c r="BD47" i="45"/>
  <c r="BC47" i="45"/>
  <c r="BB47" i="45"/>
  <c r="BA47" i="45"/>
  <c r="AZ47" i="45"/>
  <c r="AY47" i="45"/>
  <c r="AX47" i="45"/>
  <c r="AW47" i="45"/>
  <c r="AV47" i="45"/>
  <c r="AU47" i="45"/>
  <c r="AT47" i="45"/>
  <c r="AS47" i="45"/>
  <c r="AR47" i="45"/>
  <c r="AQ47" i="45"/>
  <c r="AP47" i="45"/>
  <c r="AO47" i="45"/>
  <c r="AN47" i="45"/>
  <c r="AM47" i="45"/>
  <c r="AL47" i="45"/>
  <c r="AK47" i="45"/>
  <c r="AJ47" i="45"/>
  <c r="AI47" i="45"/>
  <c r="AH47" i="45"/>
  <c r="AG47" i="45"/>
  <c r="AF47" i="45"/>
  <c r="AE47" i="45"/>
  <c r="AD47" i="45"/>
  <c r="AC47" i="45"/>
  <c r="AB47" i="45"/>
  <c r="AA47" i="45"/>
  <c r="Z47" i="45"/>
  <c r="Y47" i="45"/>
  <c r="X47" i="45"/>
  <c r="W47" i="45"/>
  <c r="V47" i="45"/>
  <c r="U47" i="45"/>
  <c r="T47" i="45"/>
  <c r="S47" i="45"/>
  <c r="R47" i="45"/>
  <c r="Q47" i="45"/>
  <c r="P47" i="45"/>
  <c r="O47" i="45"/>
  <c r="N47" i="45"/>
  <c r="M47" i="45"/>
  <c r="L47" i="45"/>
  <c r="H55" i="45"/>
  <c r="H54" i="45"/>
  <c r="H53" i="45"/>
  <c r="H48" i="45"/>
  <c r="H49" i="45"/>
  <c r="H47" i="45"/>
  <c r="H112" i="45"/>
  <c r="H113" i="45"/>
  <c r="H114" i="45"/>
  <c r="H115" i="45"/>
  <c r="H116" i="45"/>
  <c r="H117" i="45"/>
  <c r="H118" i="45"/>
  <c r="H119" i="45"/>
  <c r="H102" i="45"/>
  <c r="H101" i="45"/>
  <c r="H100" i="45"/>
  <c r="H97" i="45"/>
  <c r="H94" i="45"/>
  <c r="H93" i="45"/>
  <c r="H92" i="45"/>
  <c r="G99" i="45"/>
  <c r="G96" i="45"/>
  <c r="G91" i="45"/>
  <c r="G85" i="45"/>
  <c r="C25" i="60"/>
  <c r="D16" i="61"/>
  <c r="D5" i="61" s="1"/>
  <c r="C35" i="45"/>
  <c r="BS16" i="45"/>
  <c r="B47" i="45"/>
  <c r="O2" i="45"/>
  <c r="P2" i="45" s="1"/>
  <c r="Q2" i="45" s="1"/>
  <c r="R2" i="45" s="1"/>
  <c r="S2" i="45" s="1"/>
  <c r="T2" i="45" s="1"/>
  <c r="U2" i="45" s="1"/>
  <c r="V2" i="45" s="1"/>
  <c r="W2" i="45" s="1"/>
  <c r="X2" i="45" s="1"/>
  <c r="Y2" i="45" s="1"/>
  <c r="Z2" i="45" s="1"/>
  <c r="AA2" i="45" s="1"/>
  <c r="AB2" i="45" s="1"/>
  <c r="AC2" i="45" s="1"/>
  <c r="AD2" i="45" s="1"/>
  <c r="AE2" i="45" s="1"/>
  <c r="AF2" i="45" s="1"/>
  <c r="AG2" i="45" s="1"/>
  <c r="AH2" i="45" s="1"/>
  <c r="AI2" i="45" s="1"/>
  <c r="AJ2" i="45" s="1"/>
  <c r="AK2" i="45" s="1"/>
  <c r="AL2" i="45" s="1"/>
  <c r="AM2" i="45" s="1"/>
  <c r="AN2" i="45" s="1"/>
  <c r="AO2" i="45" s="1"/>
  <c r="AP2" i="45" s="1"/>
  <c r="AQ2" i="45" s="1"/>
  <c r="AR2" i="45" s="1"/>
  <c r="AS2" i="45" s="1"/>
  <c r="AT2" i="45" s="1"/>
  <c r="AU2" i="45" s="1"/>
  <c r="AV2" i="45" s="1"/>
  <c r="AW2" i="45" s="1"/>
  <c r="AX2" i="45" s="1"/>
  <c r="AY2" i="45" s="1"/>
  <c r="AZ2" i="45" s="1"/>
  <c r="BA2" i="45" s="1"/>
  <c r="BB2" i="45" s="1"/>
  <c r="BC2" i="45" s="1"/>
  <c r="BD2" i="45" s="1"/>
  <c r="BE2" i="45" s="1"/>
  <c r="BF2" i="45" s="1"/>
  <c r="BG2" i="45" s="1"/>
  <c r="BH2" i="45" s="1"/>
  <c r="BI2" i="45" s="1"/>
  <c r="BJ2" i="45" s="1"/>
  <c r="BK2" i="45" s="1"/>
  <c r="BL2" i="45" s="1"/>
  <c r="BM2" i="45" s="1"/>
  <c r="BN2" i="45" s="1"/>
  <c r="BO2" i="45" s="1"/>
  <c r="BP2" i="45" s="1"/>
  <c r="BQ2" i="45" s="1"/>
  <c r="BR2" i="45" s="1"/>
  <c r="BS2" i="45" s="1"/>
  <c r="H50" i="48"/>
  <c r="BS36" i="45" l="1"/>
  <c r="BS51" i="45"/>
  <c r="L16" i="45"/>
  <c r="L51" i="45" s="1"/>
  <c r="L68" i="45" s="1"/>
  <c r="P16" i="45"/>
  <c r="P51" i="45" s="1"/>
  <c r="T16" i="45"/>
  <c r="T51" i="45" s="1"/>
  <c r="X16" i="45"/>
  <c r="X51" i="45" s="1"/>
  <c r="AB16" i="45"/>
  <c r="AB51" i="45" s="1"/>
  <c r="AF16" i="45"/>
  <c r="AF51" i="45" s="1"/>
  <c r="AJ16" i="45"/>
  <c r="AJ51" i="45" s="1"/>
  <c r="AN16" i="45"/>
  <c r="AN51" i="45" s="1"/>
  <c r="AR16" i="45"/>
  <c r="AR51" i="45" s="1"/>
  <c r="AV16" i="45"/>
  <c r="AV51" i="45" s="1"/>
  <c r="AZ16" i="45"/>
  <c r="AZ51" i="45" s="1"/>
  <c r="BD16" i="45"/>
  <c r="BD51" i="45" s="1"/>
  <c r="BH16" i="45"/>
  <c r="BH51" i="45" s="1"/>
  <c r="BL16" i="45"/>
  <c r="BL51" i="45" s="1"/>
  <c r="BP16" i="45"/>
  <c r="BP51" i="45" s="1"/>
  <c r="M16" i="45"/>
  <c r="M51" i="45" s="1"/>
  <c r="Q16" i="45"/>
  <c r="Q51" i="45" s="1"/>
  <c r="Q68" i="45" s="1"/>
  <c r="U16" i="45"/>
  <c r="U51" i="45" s="1"/>
  <c r="Y16" i="45"/>
  <c r="Y51" i="45" s="1"/>
  <c r="AC16" i="45"/>
  <c r="AC51" i="45" s="1"/>
  <c r="AG16" i="45"/>
  <c r="AG51" i="45" s="1"/>
  <c r="AG68" i="45" s="1"/>
  <c r="AK16" i="45"/>
  <c r="AK51" i="45" s="1"/>
  <c r="AO16" i="45"/>
  <c r="AO51" i="45" s="1"/>
  <c r="AS16" i="45"/>
  <c r="AS51" i="45" s="1"/>
  <c r="AW16" i="45"/>
  <c r="AW51" i="45" s="1"/>
  <c r="AW68" i="45" s="1"/>
  <c r="BA16" i="45"/>
  <c r="BA51" i="45" s="1"/>
  <c r="BE16" i="45"/>
  <c r="BE51" i="45" s="1"/>
  <c r="BE68" i="45" s="1"/>
  <c r="BI16" i="45"/>
  <c r="BI51" i="45" s="1"/>
  <c r="BM16" i="45"/>
  <c r="BM51" i="45" s="1"/>
  <c r="BM68" i="45" s="1"/>
  <c r="BQ16" i="45"/>
  <c r="BQ51" i="45" s="1"/>
  <c r="N16" i="45"/>
  <c r="R16" i="45"/>
  <c r="R51" i="45" s="1"/>
  <c r="V16" i="45"/>
  <c r="V51" i="45" s="1"/>
  <c r="V68" i="45" s="1"/>
  <c r="Z16" i="45"/>
  <c r="Z51" i="45" s="1"/>
  <c r="AD16" i="45"/>
  <c r="AD51" i="45" s="1"/>
  <c r="AD68" i="45" s="1"/>
  <c r="AH16" i="45"/>
  <c r="AH51" i="45" s="1"/>
  <c r="AL16" i="45"/>
  <c r="AL51" i="45" s="1"/>
  <c r="AL68" i="45" s="1"/>
  <c r="AP16" i="45"/>
  <c r="AP51" i="45" s="1"/>
  <c r="AT16" i="45"/>
  <c r="AT51" i="45" s="1"/>
  <c r="AT68" i="45" s="1"/>
  <c r="AX16" i="45"/>
  <c r="AX51" i="45" s="1"/>
  <c r="BB16" i="45"/>
  <c r="BB51" i="45" s="1"/>
  <c r="BB68" i="45" s="1"/>
  <c r="BF16" i="45"/>
  <c r="BF51" i="45" s="1"/>
  <c r="BJ16" i="45"/>
  <c r="BJ51" i="45" s="1"/>
  <c r="BJ68" i="45" s="1"/>
  <c r="BN16" i="45"/>
  <c r="BN51" i="45" s="1"/>
  <c r="BR16" i="45"/>
  <c r="BR51" i="45" s="1"/>
  <c r="BR68" i="45" s="1"/>
  <c r="O16" i="45"/>
  <c r="O51" i="45" s="1"/>
  <c r="S16" i="45"/>
  <c r="S51" i="45" s="1"/>
  <c r="S68" i="45" s="1"/>
  <c r="W16" i="45"/>
  <c r="W51" i="45" s="1"/>
  <c r="AA16" i="45"/>
  <c r="AA51" i="45" s="1"/>
  <c r="AA68" i="45" s="1"/>
  <c r="AE16" i="45"/>
  <c r="AE51" i="45" s="1"/>
  <c r="AI16" i="45"/>
  <c r="AI51" i="45" s="1"/>
  <c r="AI68" i="45" s="1"/>
  <c r="AM16" i="45"/>
  <c r="AM51" i="45" s="1"/>
  <c r="AQ16" i="45"/>
  <c r="AQ51" i="45" s="1"/>
  <c r="AQ68" i="45" s="1"/>
  <c r="AU16" i="45"/>
  <c r="AU51" i="45" s="1"/>
  <c r="AY16" i="45"/>
  <c r="AY51" i="45" s="1"/>
  <c r="AY68" i="45" s="1"/>
  <c r="BC16" i="45"/>
  <c r="BC51" i="45" s="1"/>
  <c r="BG16" i="45"/>
  <c r="BG51" i="45" s="1"/>
  <c r="BG68" i="45" s="1"/>
  <c r="BK16" i="45"/>
  <c r="BK51" i="45" s="1"/>
  <c r="BO16" i="45"/>
  <c r="BO51" i="45" s="1"/>
  <c r="BO68" i="45" s="1"/>
  <c r="AO68" i="45" l="1"/>
  <c r="R68" i="45"/>
  <c r="BI68" i="45"/>
  <c r="AS68" i="45"/>
  <c r="AC68" i="45"/>
  <c r="M68" i="45"/>
  <c r="Y68" i="45"/>
  <c r="AZ68" i="45"/>
  <c r="BK68" i="45"/>
  <c r="AE68" i="45"/>
  <c r="O68" i="45"/>
  <c r="BF68" i="45"/>
  <c r="AP68" i="45"/>
  <c r="Z68" i="45"/>
  <c r="BQ68" i="45"/>
  <c r="BA68" i="45"/>
  <c r="AK68" i="45"/>
  <c r="U68" i="45"/>
  <c r="BL68" i="45"/>
  <c r="AV68" i="45"/>
  <c r="AF68" i="45"/>
  <c r="P68" i="45"/>
  <c r="BP68" i="45"/>
  <c r="T68" i="45"/>
  <c r="BH68" i="45"/>
  <c r="AR68" i="45"/>
  <c r="AB68" i="45"/>
  <c r="BS68" i="45"/>
  <c r="N51" i="45"/>
  <c r="N68" i="45" s="1"/>
  <c r="N36" i="45"/>
  <c r="AJ68" i="45"/>
  <c r="AU68" i="45"/>
  <c r="BC68" i="45"/>
  <c r="AM68" i="45"/>
  <c r="W68" i="45"/>
  <c r="BN68" i="45"/>
  <c r="AX68" i="45"/>
  <c r="AH68" i="45"/>
  <c r="BD68" i="45"/>
  <c r="AN68" i="45"/>
  <c r="X68" i="45"/>
  <c r="AM36" i="45"/>
  <c r="AX36" i="45"/>
  <c r="R36" i="45"/>
  <c r="AC36" i="45"/>
  <c r="M36" i="45"/>
  <c r="X36" i="45"/>
  <c r="BK36" i="45"/>
  <c r="AU36" i="45"/>
  <c r="AE36" i="45"/>
  <c r="O36" i="45"/>
  <c r="BF36" i="45"/>
  <c r="AP36" i="45"/>
  <c r="Z36" i="45"/>
  <c r="BQ36" i="45"/>
  <c r="BA36" i="45"/>
  <c r="AK36" i="45"/>
  <c r="U36" i="45"/>
  <c r="BL36" i="45"/>
  <c r="AV36" i="45"/>
  <c r="AF36" i="45"/>
  <c r="P36" i="45"/>
  <c r="BC36" i="45"/>
  <c r="BN36" i="45"/>
  <c r="BI36" i="45"/>
  <c r="BD36" i="45"/>
  <c r="BG36" i="45"/>
  <c r="AQ36" i="45"/>
  <c r="AA36" i="45"/>
  <c r="BR36" i="45"/>
  <c r="BB36" i="45"/>
  <c r="AL36" i="45"/>
  <c r="V36" i="45"/>
  <c r="BM36" i="45"/>
  <c r="AW36" i="45"/>
  <c r="AG36" i="45"/>
  <c r="Q36" i="45"/>
  <c r="BH36" i="45"/>
  <c r="AR36" i="45"/>
  <c r="AB36" i="45"/>
  <c r="L36" i="45"/>
  <c r="W36" i="45"/>
  <c r="AH36" i="45"/>
  <c r="AS36" i="45"/>
  <c r="AN36" i="45"/>
  <c r="BO36" i="45"/>
  <c r="AY36" i="45"/>
  <c r="AI36" i="45"/>
  <c r="S36" i="45"/>
  <c r="BJ36" i="45"/>
  <c r="AT36" i="45"/>
  <c r="AD36" i="45"/>
  <c r="BE36" i="45"/>
  <c r="AO36" i="45"/>
  <c r="Y36" i="45"/>
  <c r="BP36" i="45"/>
  <c r="AZ36" i="45"/>
  <c r="AJ36" i="45"/>
  <c r="T36" i="45"/>
  <c r="D14" i="45"/>
  <c r="M9" i="45"/>
  <c r="N9" i="45" s="1"/>
  <c r="O9" i="45" s="1"/>
  <c r="P9" i="45" s="1"/>
  <c r="Q9" i="45" s="1"/>
  <c r="R9" i="45" s="1"/>
  <c r="S9" i="45" s="1"/>
  <c r="T9" i="45" s="1"/>
  <c r="U9" i="45" s="1"/>
  <c r="V9" i="45" s="1"/>
  <c r="W9" i="45" s="1"/>
  <c r="X9" i="45" s="1"/>
  <c r="Y9" i="45" s="1"/>
  <c r="Z9" i="45" s="1"/>
  <c r="AA9" i="45" s="1"/>
  <c r="AB9" i="45" s="1"/>
  <c r="AC9" i="45" s="1"/>
  <c r="AD9" i="45" s="1"/>
  <c r="AE9" i="45" s="1"/>
  <c r="AF9" i="45" s="1"/>
  <c r="AG9" i="45" s="1"/>
  <c r="AH9" i="45" s="1"/>
  <c r="AI9" i="45" s="1"/>
  <c r="AJ9" i="45" s="1"/>
  <c r="AK9" i="45" s="1"/>
  <c r="AL9" i="45" s="1"/>
  <c r="AM9" i="45" s="1"/>
  <c r="AN9" i="45" s="1"/>
  <c r="AO9" i="45" s="1"/>
  <c r="AP9" i="45" s="1"/>
  <c r="AQ9" i="45" s="1"/>
  <c r="AR9" i="45" s="1"/>
  <c r="AS9" i="45" s="1"/>
  <c r="AT9" i="45" s="1"/>
  <c r="AU9" i="45" s="1"/>
  <c r="AV9" i="45" s="1"/>
  <c r="AW9" i="45" s="1"/>
  <c r="AX9" i="45" s="1"/>
  <c r="AY9" i="45" s="1"/>
  <c r="AZ9" i="45" s="1"/>
  <c r="BA9" i="45" s="1"/>
  <c r="BB9" i="45" s="1"/>
  <c r="BC9" i="45" s="1"/>
  <c r="BD9" i="45" s="1"/>
  <c r="BE9" i="45" s="1"/>
  <c r="BF9" i="45" s="1"/>
  <c r="BG9" i="45" s="1"/>
  <c r="BH9" i="45" s="1"/>
  <c r="BI9" i="45" s="1"/>
  <c r="BJ9" i="45" s="1"/>
  <c r="BK9" i="45" s="1"/>
  <c r="BL9" i="45" s="1"/>
  <c r="BM9" i="45" s="1"/>
  <c r="BN9" i="45" s="1"/>
  <c r="BO9" i="45" s="1"/>
  <c r="BP9" i="45" s="1"/>
  <c r="BQ9" i="45" s="1"/>
  <c r="BR9" i="45" s="1"/>
  <c r="BS9" i="45" s="1"/>
  <c r="BS30" i="45" s="1"/>
  <c r="L30" i="45"/>
  <c r="M4" i="45"/>
  <c r="L9" i="45" s="1"/>
  <c r="N4" i="45"/>
  <c r="O4" i="45"/>
  <c r="P4" i="45"/>
  <c r="Q4" i="45"/>
  <c r="R4" i="45"/>
  <c r="S4" i="45"/>
  <c r="T4" i="45"/>
  <c r="U4" i="45"/>
  <c r="V4" i="45"/>
  <c r="W4" i="45"/>
  <c r="X4" i="45"/>
  <c r="Y4" i="45"/>
  <c r="Z4" i="45"/>
  <c r="AA4" i="45"/>
  <c r="AB4" i="45"/>
  <c r="AC4" i="45"/>
  <c r="AD4" i="45"/>
  <c r="AE4" i="45"/>
  <c r="AF4" i="45"/>
  <c r="AG4" i="45"/>
  <c r="AH4" i="45"/>
  <c r="AI4" i="45"/>
  <c r="AJ4" i="45"/>
  <c r="AK4" i="45"/>
  <c r="AL4" i="45"/>
  <c r="AM4" i="45"/>
  <c r="AN4" i="45"/>
  <c r="AO4" i="45"/>
  <c r="AP4" i="45"/>
  <c r="AQ4" i="45"/>
  <c r="AR4" i="45"/>
  <c r="AS4" i="45"/>
  <c r="AT4" i="45"/>
  <c r="AU4" i="45"/>
  <c r="AV4" i="45"/>
  <c r="AW4" i="45"/>
  <c r="AX4" i="45"/>
  <c r="AY4" i="45"/>
  <c r="AZ4" i="45"/>
  <c r="BA4" i="45"/>
  <c r="BB4" i="45"/>
  <c r="BC4" i="45"/>
  <c r="BD4" i="45"/>
  <c r="BE4" i="45"/>
  <c r="BF4" i="45"/>
  <c r="BG4" i="45"/>
  <c r="BH4" i="45"/>
  <c r="BI4" i="45"/>
  <c r="BJ4" i="45"/>
  <c r="BK4" i="45"/>
  <c r="BL4" i="45"/>
  <c r="BM4" i="45"/>
  <c r="BN4" i="45"/>
  <c r="BO4" i="45"/>
  <c r="BP4" i="45"/>
  <c r="BQ4" i="45"/>
  <c r="BR4" i="45"/>
  <c r="BS4" i="45"/>
  <c r="L4" i="45"/>
  <c r="H6" i="45"/>
  <c r="H87" i="45" s="1"/>
  <c r="H7" i="45"/>
  <c r="H88" i="45" s="1"/>
  <c r="H8" i="45"/>
  <c r="H89" i="45" s="1"/>
  <c r="H9" i="45"/>
  <c r="H90" i="45" s="1"/>
  <c r="H5" i="45"/>
  <c r="Z13" i="45" l="1"/>
  <c r="Z49" i="45" s="1"/>
  <c r="V13" i="45"/>
  <c r="R13" i="45"/>
  <c r="N13" i="45"/>
  <c r="U13" i="45"/>
  <c r="M13" i="45"/>
  <c r="W13" i="45"/>
  <c r="S13" i="45"/>
  <c r="O13" i="45"/>
  <c r="Y13" i="45"/>
  <c r="Q13" i="45"/>
  <c r="X13" i="45"/>
  <c r="T13" i="45"/>
  <c r="P13" i="45"/>
  <c r="L13" i="45"/>
  <c r="L5" i="45"/>
  <c r="M5" i="45" s="1"/>
  <c r="L19" i="45"/>
  <c r="S11" i="45"/>
  <c r="S32" i="45" s="1"/>
  <c r="R11" i="45"/>
  <c r="R32" i="45" s="1"/>
  <c r="T11" i="45"/>
  <c r="P11" i="45"/>
  <c r="P32" i="45" s="1"/>
  <c r="L11" i="45"/>
  <c r="O11" i="45"/>
  <c r="O32" i="45" s="1"/>
  <c r="N11" i="45"/>
  <c r="N32" i="45" s="1"/>
  <c r="Q11" i="45"/>
  <c r="Q32" i="45" s="1"/>
  <c r="M11" i="45"/>
  <c r="M32" i="45" s="1"/>
  <c r="L28" i="45"/>
  <c r="L7" i="45"/>
  <c r="V12" i="45"/>
  <c r="R12" i="45"/>
  <c r="Q12" i="45"/>
  <c r="W12" i="45"/>
  <c r="W48" i="45" s="1"/>
  <c r="S12" i="45"/>
  <c r="O12" i="45"/>
  <c r="N12" i="45"/>
  <c r="U12" i="45"/>
  <c r="M12" i="45"/>
  <c r="P12" i="45"/>
  <c r="L12" i="45"/>
  <c r="T12" i="45"/>
  <c r="M6" i="45"/>
  <c r="N6" i="45" s="1"/>
  <c r="O6" i="45" s="1"/>
  <c r="P6" i="45" s="1"/>
  <c r="Q6" i="45" s="1"/>
  <c r="R6" i="45" s="1"/>
  <c r="S6" i="45" s="1"/>
  <c r="T6" i="45" s="1"/>
  <c r="U6" i="45" s="1"/>
  <c r="V6" i="45" s="1"/>
  <c r="W6" i="45" s="1"/>
  <c r="X6" i="45" s="1"/>
  <c r="Y6" i="45" s="1"/>
  <c r="Z6" i="45" s="1"/>
  <c r="AA6" i="45" s="1"/>
  <c r="AB6" i="45" s="1"/>
  <c r="AC6" i="45" s="1"/>
  <c r="AD6" i="45" s="1"/>
  <c r="AE6" i="45" s="1"/>
  <c r="AF6" i="45" s="1"/>
  <c r="AG6" i="45" s="1"/>
  <c r="AH6" i="45" s="1"/>
  <c r="AI6" i="45" s="1"/>
  <c r="AJ6" i="45" s="1"/>
  <c r="AK6" i="45" s="1"/>
  <c r="AL6" i="45" s="1"/>
  <c r="AM6" i="45" s="1"/>
  <c r="AN6" i="45" s="1"/>
  <c r="AO6" i="45" s="1"/>
  <c r="AP6" i="45" s="1"/>
  <c r="AQ6" i="45" s="1"/>
  <c r="AR6" i="45" s="1"/>
  <c r="AS6" i="45" s="1"/>
  <c r="AT6" i="45" s="1"/>
  <c r="AU6" i="45" s="1"/>
  <c r="AV6" i="45" s="1"/>
  <c r="AW6" i="45" s="1"/>
  <c r="AX6" i="45" s="1"/>
  <c r="AY6" i="45" s="1"/>
  <c r="AZ6" i="45" s="1"/>
  <c r="BA6" i="45" s="1"/>
  <c r="BB6" i="45" s="1"/>
  <c r="BC6" i="45" s="1"/>
  <c r="BD6" i="45" s="1"/>
  <c r="BE6" i="45" s="1"/>
  <c r="BF6" i="45" s="1"/>
  <c r="BG6" i="45" s="1"/>
  <c r="BH6" i="45" s="1"/>
  <c r="BI6" i="45" s="1"/>
  <c r="BJ6" i="45" s="1"/>
  <c r="BK6" i="45" s="1"/>
  <c r="BL6" i="45" s="1"/>
  <c r="BM6" i="45" s="1"/>
  <c r="BN6" i="45" s="1"/>
  <c r="BO6" i="45" s="1"/>
  <c r="BP6" i="45" s="1"/>
  <c r="BQ6" i="45" s="1"/>
  <c r="BR6" i="45" s="1"/>
  <c r="BS6" i="45" s="1"/>
  <c r="BS27" i="45" s="1"/>
  <c r="L6" i="45"/>
  <c r="M8" i="45"/>
  <c r="N8" i="45" s="1"/>
  <c r="O8" i="45" s="1"/>
  <c r="P8" i="45" s="1"/>
  <c r="Q8" i="45" s="1"/>
  <c r="R8" i="45" s="1"/>
  <c r="S8" i="45" s="1"/>
  <c r="T8" i="45" s="1"/>
  <c r="U8" i="45" s="1"/>
  <c r="V8" i="45" s="1"/>
  <c r="W8" i="45" s="1"/>
  <c r="X8" i="45" s="1"/>
  <c r="Y8" i="45" s="1"/>
  <c r="Z8" i="45" s="1"/>
  <c r="AA8" i="45" s="1"/>
  <c r="AB8" i="45" s="1"/>
  <c r="AC8" i="45" s="1"/>
  <c r="AD8" i="45" s="1"/>
  <c r="AE8" i="45" s="1"/>
  <c r="AF8" i="45" s="1"/>
  <c r="AG8" i="45" s="1"/>
  <c r="AH8" i="45" s="1"/>
  <c r="AI8" i="45" s="1"/>
  <c r="AJ8" i="45" s="1"/>
  <c r="AK8" i="45" s="1"/>
  <c r="AL8" i="45" s="1"/>
  <c r="AM8" i="45" s="1"/>
  <c r="AN8" i="45" s="1"/>
  <c r="AO8" i="45" s="1"/>
  <c r="AP8" i="45" s="1"/>
  <c r="AQ8" i="45" s="1"/>
  <c r="AR8" i="45" s="1"/>
  <c r="AS8" i="45" s="1"/>
  <c r="AT8" i="45" s="1"/>
  <c r="AU8" i="45" s="1"/>
  <c r="AV8" i="45" s="1"/>
  <c r="AW8" i="45" s="1"/>
  <c r="AX8" i="45" s="1"/>
  <c r="AY8" i="45" s="1"/>
  <c r="AZ8" i="45" s="1"/>
  <c r="BA8" i="45" s="1"/>
  <c r="BB8" i="45" s="1"/>
  <c r="BC8" i="45" s="1"/>
  <c r="BD8" i="45" s="1"/>
  <c r="BE8" i="45" s="1"/>
  <c r="BF8" i="45" s="1"/>
  <c r="BG8" i="45" s="1"/>
  <c r="BH8" i="45" s="1"/>
  <c r="BI8" i="45" s="1"/>
  <c r="BJ8" i="45" s="1"/>
  <c r="BK8" i="45" s="1"/>
  <c r="BL8" i="45" s="1"/>
  <c r="BM8" i="45" s="1"/>
  <c r="BN8" i="45" s="1"/>
  <c r="BO8" i="45" s="1"/>
  <c r="BP8" i="45" s="1"/>
  <c r="BQ8" i="45" s="1"/>
  <c r="BR8" i="45" s="1"/>
  <c r="BS8" i="45" s="1"/>
  <c r="BS29" i="45" s="1"/>
  <c r="L8" i="45"/>
  <c r="N27" i="45"/>
  <c r="R27" i="45"/>
  <c r="V27" i="45"/>
  <c r="AH27" i="45"/>
  <c r="AL27" i="45"/>
  <c r="AX27" i="45"/>
  <c r="BB27" i="45"/>
  <c r="BR27" i="45"/>
  <c r="N30" i="45"/>
  <c r="R30" i="45"/>
  <c r="V30" i="45"/>
  <c r="Z30" i="45"/>
  <c r="AD30" i="45"/>
  <c r="AH30" i="45"/>
  <c r="AL30" i="45"/>
  <c r="AP30" i="45"/>
  <c r="AT30" i="45"/>
  <c r="AX30" i="45"/>
  <c r="BB30" i="45"/>
  <c r="BF30" i="45"/>
  <c r="BJ30" i="45"/>
  <c r="BN30" i="45"/>
  <c r="BR30" i="45"/>
  <c r="O27" i="45"/>
  <c r="S27" i="45"/>
  <c r="AA27" i="45"/>
  <c r="AE27" i="45"/>
  <c r="AI27" i="45"/>
  <c r="AU27" i="45"/>
  <c r="AY27" i="45"/>
  <c r="BO27" i="45"/>
  <c r="O30" i="45"/>
  <c r="S30" i="45"/>
  <c r="W30" i="45"/>
  <c r="AA30" i="45"/>
  <c r="AE30" i="45"/>
  <c r="AI30" i="45"/>
  <c r="AM30" i="45"/>
  <c r="AQ30" i="45"/>
  <c r="AU30" i="45"/>
  <c r="AY30" i="45"/>
  <c r="BC30" i="45"/>
  <c r="BG30" i="45"/>
  <c r="BK30" i="45"/>
  <c r="BO30" i="45"/>
  <c r="P27" i="45"/>
  <c r="T27" i="45"/>
  <c r="X27" i="45"/>
  <c r="AB27" i="45"/>
  <c r="AN27" i="45"/>
  <c r="AR27" i="45"/>
  <c r="BD27" i="45"/>
  <c r="BH27" i="45"/>
  <c r="T29" i="45"/>
  <c r="P30" i="45"/>
  <c r="T30" i="45"/>
  <c r="X30" i="45"/>
  <c r="AB30" i="45"/>
  <c r="AF30" i="45"/>
  <c r="AJ30" i="45"/>
  <c r="AN30" i="45"/>
  <c r="AR30" i="45"/>
  <c r="AV30" i="45"/>
  <c r="AZ30" i="45"/>
  <c r="BD30" i="45"/>
  <c r="BH30" i="45"/>
  <c r="BL30" i="45"/>
  <c r="BP30" i="45"/>
  <c r="M27" i="45"/>
  <c r="Q27" i="45"/>
  <c r="U27" i="45"/>
  <c r="Y27" i="45"/>
  <c r="AC27" i="45"/>
  <c r="AG27" i="45"/>
  <c r="AS27" i="45"/>
  <c r="AW27" i="45"/>
  <c r="BI27" i="45"/>
  <c r="BM27" i="45"/>
  <c r="U29" i="45"/>
  <c r="M30" i="45"/>
  <c r="Q30" i="45"/>
  <c r="U30" i="45"/>
  <c r="Y30" i="45"/>
  <c r="AC30" i="45"/>
  <c r="AG30" i="45"/>
  <c r="AK30" i="45"/>
  <c r="AO30" i="45"/>
  <c r="AS30" i="45"/>
  <c r="AW30" i="45"/>
  <c r="BA30" i="45"/>
  <c r="BE30" i="45"/>
  <c r="BI30" i="45"/>
  <c r="BM30" i="45"/>
  <c r="BQ30" i="45"/>
  <c r="M7" i="45"/>
  <c r="L27" i="45"/>
  <c r="L29" i="45"/>
  <c r="L34" i="45" l="1"/>
  <c r="L49" i="45"/>
  <c r="Q34" i="45"/>
  <c r="Q49" i="45"/>
  <c r="W34" i="45"/>
  <c r="W49" i="45"/>
  <c r="R34" i="45"/>
  <c r="R49" i="45"/>
  <c r="P34" i="45"/>
  <c r="P49" i="45"/>
  <c r="Y34" i="45"/>
  <c r="Y49" i="45"/>
  <c r="M34" i="45"/>
  <c r="M49" i="45"/>
  <c r="V34" i="45"/>
  <c r="V49" i="45"/>
  <c r="T34" i="45"/>
  <c r="T49" i="45"/>
  <c r="O34" i="45"/>
  <c r="O49" i="45"/>
  <c r="U34" i="45"/>
  <c r="U49" i="45"/>
  <c r="X34" i="45"/>
  <c r="X49" i="45"/>
  <c r="S34" i="45"/>
  <c r="S49" i="45"/>
  <c r="N34" i="45"/>
  <c r="N49" i="45"/>
  <c r="N33" i="45"/>
  <c r="N48" i="45"/>
  <c r="Q33" i="45"/>
  <c r="Q48" i="45"/>
  <c r="M33" i="45"/>
  <c r="M48" i="45"/>
  <c r="S33" i="45"/>
  <c r="S48" i="45"/>
  <c r="T33" i="45"/>
  <c r="T48" i="45"/>
  <c r="L33" i="45"/>
  <c r="L48" i="45"/>
  <c r="P33" i="45"/>
  <c r="P48" i="45"/>
  <c r="O33" i="45"/>
  <c r="O48" i="45"/>
  <c r="R33" i="45"/>
  <c r="R48" i="45"/>
  <c r="V33" i="45"/>
  <c r="V48" i="45"/>
  <c r="U33" i="45"/>
  <c r="U48" i="45"/>
  <c r="N5" i="45"/>
  <c r="M26" i="45"/>
  <c r="BQ29" i="45"/>
  <c r="BA29" i="45"/>
  <c r="AK29" i="45"/>
  <c r="BP29" i="45"/>
  <c r="AZ29" i="45"/>
  <c r="AJ29" i="45"/>
  <c r="BG29" i="45"/>
  <c r="AQ29" i="45"/>
  <c r="AA29" i="45"/>
  <c r="BF29" i="45"/>
  <c r="AP29" i="45"/>
  <c r="Z29" i="45"/>
  <c r="L20" i="45"/>
  <c r="L21" i="45"/>
  <c r="BM29" i="45"/>
  <c r="AW29" i="45"/>
  <c r="AG29" i="45"/>
  <c r="Q29" i="45"/>
  <c r="BL29" i="45"/>
  <c r="AV29" i="45"/>
  <c r="AF29" i="45"/>
  <c r="P29" i="45"/>
  <c r="BC29" i="45"/>
  <c r="AM29" i="45"/>
  <c r="W29" i="45"/>
  <c r="BK27" i="45"/>
  <c r="BR29" i="45"/>
  <c r="BB29" i="45"/>
  <c r="AL29" i="45"/>
  <c r="V29" i="45"/>
  <c r="BN27" i="45"/>
  <c r="BI29" i="45"/>
  <c r="AS29" i="45"/>
  <c r="AC29" i="45"/>
  <c r="M29" i="45"/>
  <c r="BE27" i="45"/>
  <c r="AO27" i="45"/>
  <c r="BH29" i="45"/>
  <c r="AR29" i="45"/>
  <c r="AB29" i="45"/>
  <c r="BP27" i="45"/>
  <c r="AZ27" i="45"/>
  <c r="AJ27" i="45"/>
  <c r="BO29" i="45"/>
  <c r="AY29" i="45"/>
  <c r="AI29" i="45"/>
  <c r="S29" i="45"/>
  <c r="BG27" i="45"/>
  <c r="AQ27" i="45"/>
  <c r="BN29" i="45"/>
  <c r="AX29" i="45"/>
  <c r="AH29" i="45"/>
  <c r="R29" i="45"/>
  <c r="BJ27" i="45"/>
  <c r="AT27" i="45"/>
  <c r="AD27" i="45"/>
  <c r="BE29" i="45"/>
  <c r="AO29" i="45"/>
  <c r="Y29" i="45"/>
  <c r="BQ27" i="45"/>
  <c r="BA27" i="45"/>
  <c r="AK27" i="45"/>
  <c r="BD29" i="45"/>
  <c r="AN29" i="45"/>
  <c r="X29" i="45"/>
  <c r="BL27" i="45"/>
  <c r="AV27" i="45"/>
  <c r="AF27" i="45"/>
  <c r="BK29" i="45"/>
  <c r="AU29" i="45"/>
  <c r="AE29" i="45"/>
  <c r="O29" i="45"/>
  <c r="BC27" i="45"/>
  <c r="AM27" i="45"/>
  <c r="W27" i="45"/>
  <c r="BJ29" i="45"/>
  <c r="AT29" i="45"/>
  <c r="AD29" i="45"/>
  <c r="N29" i="45"/>
  <c r="BF27" i="45"/>
  <c r="AP27" i="45"/>
  <c r="Z27" i="45"/>
  <c r="X12" i="45"/>
  <c r="X48" i="45" s="1"/>
  <c r="W33" i="45"/>
  <c r="U11" i="45"/>
  <c r="M19" i="45"/>
  <c r="AA13" i="45"/>
  <c r="AA49" i="45" s="1"/>
  <c r="Z34" i="45"/>
  <c r="N7" i="45"/>
  <c r="M28" i="45"/>
  <c r="V11" i="45" l="1"/>
  <c r="U32" i="45"/>
  <c r="M20" i="45"/>
  <c r="M38" i="45" s="1"/>
  <c r="M21" i="45"/>
  <c r="N19" i="45"/>
  <c r="AB13" i="45"/>
  <c r="AB49" i="45" s="1"/>
  <c r="AA34" i="45"/>
  <c r="Y12" i="45"/>
  <c r="Y48" i="45" s="1"/>
  <c r="X33" i="45"/>
  <c r="O5" i="45"/>
  <c r="N26" i="45"/>
  <c r="O7" i="45"/>
  <c r="N28" i="45"/>
  <c r="Z12" i="45" l="1"/>
  <c r="Z48" i="45" s="1"/>
  <c r="Y33" i="45"/>
  <c r="P5" i="45"/>
  <c r="O26" i="45"/>
  <c r="AC13" i="45"/>
  <c r="AC49" i="45" s="1"/>
  <c r="AB34" i="45"/>
  <c r="N21" i="45"/>
  <c r="N20" i="45"/>
  <c r="N38" i="45" s="1"/>
  <c r="O19" i="45"/>
  <c r="W11" i="45"/>
  <c r="V32" i="45"/>
  <c r="P7" i="45"/>
  <c r="O28" i="45"/>
  <c r="Q5" i="45" l="1"/>
  <c r="P26" i="45"/>
  <c r="X11" i="45"/>
  <c r="W32" i="45"/>
  <c r="O21" i="45"/>
  <c r="O20" i="45"/>
  <c r="O38" i="45" s="1"/>
  <c r="P19" i="45"/>
  <c r="AD13" i="45"/>
  <c r="AD49" i="45" s="1"/>
  <c r="AC34" i="45"/>
  <c r="AA12" i="45"/>
  <c r="AA48" i="45" s="1"/>
  <c r="Z33" i="45"/>
  <c r="Q7" i="45"/>
  <c r="P28" i="45"/>
  <c r="AE13" i="45" l="1"/>
  <c r="AE49" i="45" s="1"/>
  <c r="AD34" i="45"/>
  <c r="P20" i="45"/>
  <c r="P38" i="45" s="1"/>
  <c r="P21" i="45"/>
  <c r="Q19" i="45"/>
  <c r="Y11" i="45"/>
  <c r="X32" i="45"/>
  <c r="R5" i="45"/>
  <c r="Q26" i="45"/>
  <c r="AB12" i="45"/>
  <c r="AB48" i="45" s="1"/>
  <c r="AA33" i="45"/>
  <c r="R7" i="45"/>
  <c r="Q28" i="45"/>
  <c r="AC12" i="45" l="1"/>
  <c r="AC48" i="45" s="1"/>
  <c r="AB33" i="45"/>
  <c r="Z11" i="45"/>
  <c r="Y32" i="45"/>
  <c r="S5" i="45"/>
  <c r="R26" i="45"/>
  <c r="Q21" i="45"/>
  <c r="Q20" i="45"/>
  <c r="Q38" i="45" s="1"/>
  <c r="R19" i="45"/>
  <c r="AF13" i="45"/>
  <c r="AF49" i="45" s="1"/>
  <c r="AE34" i="45"/>
  <c r="S7" i="45"/>
  <c r="R28" i="45"/>
  <c r="AA11" i="45" l="1"/>
  <c r="Z32" i="45"/>
  <c r="R21" i="45"/>
  <c r="R20" i="45"/>
  <c r="R38" i="45" s="1"/>
  <c r="S19" i="45"/>
  <c r="AG13" i="45"/>
  <c r="AG49" i="45" s="1"/>
  <c r="AF34" i="45"/>
  <c r="T5" i="45"/>
  <c r="S26" i="45"/>
  <c r="AD12" i="45"/>
  <c r="AD48" i="45" s="1"/>
  <c r="AC33" i="45"/>
  <c r="T7" i="45"/>
  <c r="S28" i="45"/>
  <c r="AE12" i="45" l="1"/>
  <c r="AE48" i="45" s="1"/>
  <c r="AD33" i="45"/>
  <c r="U5" i="45"/>
  <c r="T26" i="45"/>
  <c r="AH13" i="45"/>
  <c r="AH49" i="45" s="1"/>
  <c r="AG34" i="45"/>
  <c r="S21" i="45"/>
  <c r="S20" i="45"/>
  <c r="S38" i="45" s="1"/>
  <c r="T19" i="45"/>
  <c r="AB11" i="45"/>
  <c r="AA32" i="45"/>
  <c r="U7" i="45"/>
  <c r="T28" i="45"/>
  <c r="AC11" i="45" l="1"/>
  <c r="AB32" i="45"/>
  <c r="T21" i="45"/>
  <c r="U19" i="45"/>
  <c r="T20" i="45"/>
  <c r="T38" i="45" s="1"/>
  <c r="T24" i="45"/>
  <c r="V5" i="45"/>
  <c r="U26" i="45"/>
  <c r="AI13" i="45"/>
  <c r="AI49" i="45" s="1"/>
  <c r="AH34" i="45"/>
  <c r="AF12" i="45"/>
  <c r="AF48" i="45" s="1"/>
  <c r="AE33" i="45"/>
  <c r="V7" i="45"/>
  <c r="U28" i="45"/>
  <c r="AG12" i="45" l="1"/>
  <c r="AG48" i="45" s="1"/>
  <c r="AF33" i="45"/>
  <c r="U21" i="45"/>
  <c r="V19" i="45"/>
  <c r="U20" i="45"/>
  <c r="U38" i="45" s="1"/>
  <c r="W5" i="45"/>
  <c r="V26" i="45"/>
  <c r="AJ13" i="45"/>
  <c r="AJ49" i="45" s="1"/>
  <c r="AI34" i="45"/>
  <c r="AD11" i="45"/>
  <c r="AC32" i="45"/>
  <c r="W7" i="45"/>
  <c r="V28" i="45"/>
  <c r="AK13" i="45" l="1"/>
  <c r="AK49" i="45" s="1"/>
  <c r="AJ34" i="45"/>
  <c r="V21" i="45"/>
  <c r="V20" i="45"/>
  <c r="V38" i="45" s="1"/>
  <c r="W19" i="45"/>
  <c r="AE11" i="45"/>
  <c r="AD32" i="45"/>
  <c r="X5" i="45"/>
  <c r="W26" i="45"/>
  <c r="AH12" i="45"/>
  <c r="AH48" i="45" s="1"/>
  <c r="AG33" i="45"/>
  <c r="X7" i="45"/>
  <c r="W28" i="45"/>
  <c r="AI12" i="45" l="1"/>
  <c r="AI48" i="45" s="1"/>
  <c r="AH33" i="45"/>
  <c r="Y5" i="45"/>
  <c r="X26" i="45"/>
  <c r="AF11" i="45"/>
  <c r="AE32" i="45"/>
  <c r="W21" i="45"/>
  <c r="X19" i="45"/>
  <c r="W20" i="45"/>
  <c r="W38" i="45" s="1"/>
  <c r="AL13" i="45"/>
  <c r="AL49" i="45" s="1"/>
  <c r="AK34" i="45"/>
  <c r="Y7" i="45"/>
  <c r="X28" i="45"/>
  <c r="Z5" i="45" l="1"/>
  <c r="Y26" i="45"/>
  <c r="X21" i="45"/>
  <c r="Y19" i="45"/>
  <c r="X20" i="45"/>
  <c r="X38" i="45" s="1"/>
  <c r="AM13" i="45"/>
  <c r="AM49" i="45" s="1"/>
  <c r="AL34" i="45"/>
  <c r="AG11" i="45"/>
  <c r="AF32" i="45"/>
  <c r="AJ12" i="45"/>
  <c r="AJ48" i="45" s="1"/>
  <c r="AI33" i="45"/>
  <c r="Z7" i="45"/>
  <c r="Y28" i="45"/>
  <c r="AK12" i="45" l="1"/>
  <c r="AK48" i="45" s="1"/>
  <c r="AJ33" i="45"/>
  <c r="AH11" i="45"/>
  <c r="AG32" i="45"/>
  <c r="Y20" i="45"/>
  <c r="Y38" i="45" s="1"/>
  <c r="Y21" i="45"/>
  <c r="Z19" i="45"/>
  <c r="AN13" i="45"/>
  <c r="AN49" i="45" s="1"/>
  <c r="AM34" i="45"/>
  <c r="AA5" i="45"/>
  <c r="Z26" i="45"/>
  <c r="AA7" i="45"/>
  <c r="Z28" i="45"/>
  <c r="AI11" i="45" l="1"/>
  <c r="AH32" i="45"/>
  <c r="AO13" i="45"/>
  <c r="AO49" i="45" s="1"/>
  <c r="AN34" i="45"/>
  <c r="Z21" i="45"/>
  <c r="AA19" i="45"/>
  <c r="Z20" i="45"/>
  <c r="Z38" i="45" s="1"/>
  <c r="AB5" i="45"/>
  <c r="AA26" i="45"/>
  <c r="AL12" i="45"/>
  <c r="AL48" i="45" s="1"/>
  <c r="AK33" i="45"/>
  <c r="AB7" i="45"/>
  <c r="AA28" i="45"/>
  <c r="AP13" i="45" l="1"/>
  <c r="AP49" i="45" s="1"/>
  <c r="AO34" i="45"/>
  <c r="AA20" i="45"/>
  <c r="AA38" i="45" s="1"/>
  <c r="AB19" i="45"/>
  <c r="AA21" i="45"/>
  <c r="AC5" i="45"/>
  <c r="AB26" i="45"/>
  <c r="AM12" i="45"/>
  <c r="AM48" i="45" s="1"/>
  <c r="AL33" i="45"/>
  <c r="AJ11" i="45"/>
  <c r="AI32" i="45"/>
  <c r="AC7" i="45"/>
  <c r="AB28" i="45"/>
  <c r="AD5" i="45" l="1"/>
  <c r="AC26" i="45"/>
  <c r="AN12" i="45"/>
  <c r="AN48" i="45" s="1"/>
  <c r="AM33" i="45"/>
  <c r="AB20" i="45"/>
  <c r="AB38" i="45" s="1"/>
  <c r="AB21" i="45"/>
  <c r="AC19" i="45"/>
  <c r="AK11" i="45"/>
  <c r="AJ32" i="45"/>
  <c r="AQ13" i="45"/>
  <c r="AQ49" i="45" s="1"/>
  <c r="AP34" i="45"/>
  <c r="AD7" i="45"/>
  <c r="AC28" i="45"/>
  <c r="AO12" i="45" l="1"/>
  <c r="AO48" i="45" s="1"/>
  <c r="AN33" i="45"/>
  <c r="AR13" i="45"/>
  <c r="AR49" i="45" s="1"/>
  <c r="AQ34" i="45"/>
  <c r="AL11" i="45"/>
  <c r="AK32" i="45"/>
  <c r="AC20" i="45"/>
  <c r="AC38" i="45" s="1"/>
  <c r="AD19" i="45"/>
  <c r="AC21" i="45"/>
  <c r="AE5" i="45"/>
  <c r="AD26" i="45"/>
  <c r="AE7" i="45"/>
  <c r="AD28" i="45"/>
  <c r="AS13" i="45" l="1"/>
  <c r="AS49" i="45" s="1"/>
  <c r="AR34" i="45"/>
  <c r="AF5" i="45"/>
  <c r="AE26" i="45"/>
  <c r="AD21" i="45"/>
  <c r="AE19" i="45"/>
  <c r="AD20" i="45"/>
  <c r="AD38" i="45" s="1"/>
  <c r="AM11" i="45"/>
  <c r="AL32" i="45"/>
  <c r="AP12" i="45"/>
  <c r="AP48" i="45" s="1"/>
  <c r="AO33" i="45"/>
  <c r="AF7" i="45"/>
  <c r="AE28" i="45"/>
  <c r="AN11" i="45" l="1"/>
  <c r="AM32" i="45"/>
  <c r="AQ12" i="45"/>
  <c r="AQ48" i="45" s="1"/>
  <c r="AP33" i="45"/>
  <c r="AE21" i="45"/>
  <c r="AE20" i="45"/>
  <c r="AE38" i="45" s="1"/>
  <c r="AF19" i="45"/>
  <c r="AG5" i="45"/>
  <c r="AF26" i="45"/>
  <c r="AT13" i="45"/>
  <c r="AT49" i="45" s="1"/>
  <c r="AS34" i="45"/>
  <c r="AG7" i="45"/>
  <c r="AF28" i="45"/>
  <c r="AH5" i="45" l="1"/>
  <c r="AG26" i="45"/>
  <c r="AR12" i="45"/>
  <c r="AR48" i="45" s="1"/>
  <c r="AQ33" i="45"/>
  <c r="AU13" i="45"/>
  <c r="AU49" i="45" s="1"/>
  <c r="AT34" i="45"/>
  <c r="AG19" i="45"/>
  <c r="AF20" i="45"/>
  <c r="AF38" i="45" s="1"/>
  <c r="AF21" i="45"/>
  <c r="AO11" i="45"/>
  <c r="AN32" i="45"/>
  <c r="AH7" i="45"/>
  <c r="AG28" i="45"/>
  <c r="AP11" i="45" l="1"/>
  <c r="AO32" i="45"/>
  <c r="AG20" i="45"/>
  <c r="AG38" i="45" s="1"/>
  <c r="AG21" i="45"/>
  <c r="AH19" i="45"/>
  <c r="AS12" i="45"/>
  <c r="AS48" i="45" s="1"/>
  <c r="AR33" i="45"/>
  <c r="AV13" i="45"/>
  <c r="AV49" i="45" s="1"/>
  <c r="AU34" i="45"/>
  <c r="AI5" i="45"/>
  <c r="AH26" i="45"/>
  <c r="AI7" i="45"/>
  <c r="AH28" i="45"/>
  <c r="AT12" i="45" l="1"/>
  <c r="AT48" i="45" s="1"/>
  <c r="AS33" i="45"/>
  <c r="AW13" i="45"/>
  <c r="AW49" i="45" s="1"/>
  <c r="AV34" i="45"/>
  <c r="AJ5" i="45"/>
  <c r="AI26" i="45"/>
  <c r="AH21" i="45"/>
  <c r="AI19" i="45"/>
  <c r="AH20" i="45"/>
  <c r="AH38" i="45" s="1"/>
  <c r="AQ11" i="45"/>
  <c r="AP32" i="45"/>
  <c r="AJ7" i="45"/>
  <c r="AI28" i="45"/>
  <c r="AR11" i="45" l="1"/>
  <c r="AQ32" i="45"/>
  <c r="AI21" i="45"/>
  <c r="AJ19" i="45"/>
  <c r="AI20" i="45"/>
  <c r="AI38" i="45" s="1"/>
  <c r="AX13" i="45"/>
  <c r="AX49" i="45" s="1"/>
  <c r="AW34" i="45"/>
  <c r="AK5" i="45"/>
  <c r="AJ26" i="45"/>
  <c r="AU12" i="45"/>
  <c r="AU48" i="45" s="1"/>
  <c r="AT33" i="45"/>
  <c r="AK7" i="45"/>
  <c r="AJ28" i="45"/>
  <c r="AV12" i="45" l="1"/>
  <c r="AV48" i="45" s="1"/>
  <c r="AU33" i="45"/>
  <c r="AL5" i="45"/>
  <c r="AK26" i="45"/>
  <c r="AJ20" i="45"/>
  <c r="AJ38" i="45" s="1"/>
  <c r="AJ21" i="45"/>
  <c r="AK19" i="45"/>
  <c r="AY13" i="45"/>
  <c r="AY49" i="45" s="1"/>
  <c r="AX34" i="45"/>
  <c r="AS11" i="45"/>
  <c r="AR32" i="45"/>
  <c r="AL7" i="45"/>
  <c r="AK28" i="45"/>
  <c r="AM5" i="45" l="1"/>
  <c r="AL26" i="45"/>
  <c r="AZ13" i="45"/>
  <c r="AZ49" i="45" s="1"/>
  <c r="AY34" i="45"/>
  <c r="AK21" i="45"/>
  <c r="AK20" i="45"/>
  <c r="AK38" i="45" s="1"/>
  <c r="AL19" i="45"/>
  <c r="AT11" i="45"/>
  <c r="AS32" i="45"/>
  <c r="AW12" i="45"/>
  <c r="AW48" i="45" s="1"/>
  <c r="AV33" i="45"/>
  <c r="AM7" i="45"/>
  <c r="AL28" i="45"/>
  <c r="AL21" i="45" l="1"/>
  <c r="AL20" i="45"/>
  <c r="AL38" i="45" s="1"/>
  <c r="AM19" i="45"/>
  <c r="BA13" i="45"/>
  <c r="BA49" i="45" s="1"/>
  <c r="AZ34" i="45"/>
  <c r="AX12" i="45"/>
  <c r="AX48" i="45" s="1"/>
  <c r="AW33" i="45"/>
  <c r="AN5" i="45"/>
  <c r="AM26" i="45"/>
  <c r="AU11" i="45"/>
  <c r="AT32" i="45"/>
  <c r="AN7" i="45"/>
  <c r="AM28" i="45"/>
  <c r="AM21" i="45" l="1"/>
  <c r="AM20" i="45"/>
  <c r="AM38" i="45" s="1"/>
  <c r="AN19" i="45"/>
  <c r="AY12" i="45"/>
  <c r="AY48" i="45" s="1"/>
  <c r="AX33" i="45"/>
  <c r="AO5" i="45"/>
  <c r="AN26" i="45"/>
  <c r="BB13" i="45"/>
  <c r="BB49" i="45" s="1"/>
  <c r="BA34" i="45"/>
  <c r="AV11" i="45"/>
  <c r="AU32" i="45"/>
  <c r="AO7" i="45"/>
  <c r="AN28" i="45"/>
  <c r="AN20" i="45" l="1"/>
  <c r="AN38" i="45" s="1"/>
  <c r="AO19" i="45"/>
  <c r="AN21" i="45"/>
  <c r="AW11" i="45"/>
  <c r="AV32" i="45"/>
  <c r="AP5" i="45"/>
  <c r="AO26" i="45"/>
  <c r="BC13" i="45"/>
  <c r="BC49" i="45" s="1"/>
  <c r="BB34" i="45"/>
  <c r="AZ12" i="45"/>
  <c r="AZ48" i="45" s="1"/>
  <c r="AY33" i="45"/>
  <c r="AP7" i="45"/>
  <c r="AO28" i="45"/>
  <c r="BA12" i="45" l="1"/>
  <c r="BA48" i="45" s="1"/>
  <c r="AZ33" i="45"/>
  <c r="BD13" i="45"/>
  <c r="BD49" i="45" s="1"/>
  <c r="BC34" i="45"/>
  <c r="AX11" i="45"/>
  <c r="AW32" i="45"/>
  <c r="AQ5" i="45"/>
  <c r="AP26" i="45"/>
  <c r="AO21" i="45"/>
  <c r="AO20" i="45"/>
  <c r="AO38" i="45" s="1"/>
  <c r="AP19" i="45"/>
  <c r="AQ7" i="45"/>
  <c r="AP28" i="45"/>
  <c r="AP21" i="45" l="1"/>
  <c r="AP20" i="45"/>
  <c r="AP38" i="45" s="1"/>
  <c r="AQ19" i="45"/>
  <c r="AR5" i="45"/>
  <c r="AQ26" i="45"/>
  <c r="BE13" i="45"/>
  <c r="BE49" i="45" s="1"/>
  <c r="BD34" i="45"/>
  <c r="AY11" i="45"/>
  <c r="AX32" i="45"/>
  <c r="BB12" i="45"/>
  <c r="BB48" i="45" s="1"/>
  <c r="BA33" i="45"/>
  <c r="AR7" i="45"/>
  <c r="AQ28" i="45"/>
  <c r="AZ11" i="45" l="1"/>
  <c r="AY32" i="45"/>
  <c r="BC12" i="45"/>
  <c r="BC48" i="45" s="1"/>
  <c r="BB33" i="45"/>
  <c r="BF13" i="45"/>
  <c r="BF49" i="45" s="1"/>
  <c r="BE34" i="45"/>
  <c r="AS5" i="45"/>
  <c r="AR26" i="45"/>
  <c r="AQ20" i="45"/>
  <c r="AQ38" i="45" s="1"/>
  <c r="AR19" i="45"/>
  <c r="AQ21" i="45"/>
  <c r="AS7" i="45"/>
  <c r="AR28" i="45"/>
  <c r="BD12" i="45" l="1"/>
  <c r="BD48" i="45" s="1"/>
  <c r="BC33" i="45"/>
  <c r="BG13" i="45"/>
  <c r="BG49" i="45" s="1"/>
  <c r="BF34" i="45"/>
  <c r="AT5" i="45"/>
  <c r="AS26" i="45"/>
  <c r="AR20" i="45"/>
  <c r="AR38" i="45" s="1"/>
  <c r="AR21" i="45"/>
  <c r="AS19" i="45"/>
  <c r="BA11" i="45"/>
  <c r="AZ32" i="45"/>
  <c r="AT7" i="45"/>
  <c r="AS28" i="45"/>
  <c r="BH13" i="45" l="1"/>
  <c r="BH49" i="45" s="1"/>
  <c r="BG34" i="45"/>
  <c r="AS20" i="45"/>
  <c r="AS38" i="45" s="1"/>
  <c r="AT19" i="45"/>
  <c r="AS21" i="45"/>
  <c r="AU5" i="45"/>
  <c r="AT26" i="45"/>
  <c r="BB11" i="45"/>
  <c r="BA32" i="45"/>
  <c r="BE12" i="45"/>
  <c r="BE48" i="45" s="1"/>
  <c r="BD33" i="45"/>
  <c r="AU7" i="45"/>
  <c r="AT28" i="45"/>
  <c r="AV5" i="45" l="1"/>
  <c r="AU26" i="45"/>
  <c r="BC11" i="45"/>
  <c r="BB32" i="45"/>
  <c r="AU19" i="45"/>
  <c r="AT21" i="45"/>
  <c r="AT20" i="45"/>
  <c r="AT38" i="45" s="1"/>
  <c r="BF12" i="45"/>
  <c r="BF48" i="45" s="1"/>
  <c r="BE33" i="45"/>
  <c r="BI13" i="45"/>
  <c r="BI49" i="45" s="1"/>
  <c r="BH34" i="45"/>
  <c r="AV7" i="45"/>
  <c r="AU28" i="45"/>
  <c r="BJ13" i="45" l="1"/>
  <c r="BJ49" i="45" s="1"/>
  <c r="BI34" i="45"/>
  <c r="BG12" i="45"/>
  <c r="BG48" i="45" s="1"/>
  <c r="BF33" i="45"/>
  <c r="BD11" i="45"/>
  <c r="BC32" i="45"/>
  <c r="AV19" i="45"/>
  <c r="AU21" i="45"/>
  <c r="AU20" i="45"/>
  <c r="AU38" i="45" s="1"/>
  <c r="AW5" i="45"/>
  <c r="AV26" i="45"/>
  <c r="AW7" i="45"/>
  <c r="AV28" i="45"/>
  <c r="BH12" i="45" l="1"/>
  <c r="BH48" i="45" s="1"/>
  <c r="BG33" i="45"/>
  <c r="BE11" i="45"/>
  <c r="BD32" i="45"/>
  <c r="AW19" i="45"/>
  <c r="AV20" i="45"/>
  <c r="AV38" i="45" s="1"/>
  <c r="AV21" i="45"/>
  <c r="AX5" i="45"/>
  <c r="AW26" i="45"/>
  <c r="BK13" i="45"/>
  <c r="BK49" i="45" s="1"/>
  <c r="BJ34" i="45"/>
  <c r="AX7" i="45"/>
  <c r="AW28" i="45"/>
  <c r="BL13" i="45" l="1"/>
  <c r="BL49" i="45" s="1"/>
  <c r="BK34" i="45"/>
  <c r="AW21" i="45"/>
  <c r="AW20" i="45"/>
  <c r="AW38" i="45" s="1"/>
  <c r="AX19" i="45"/>
  <c r="AY5" i="45"/>
  <c r="AX26" i="45"/>
  <c r="BF11" i="45"/>
  <c r="BE32" i="45"/>
  <c r="BI12" i="45"/>
  <c r="BI48" i="45" s="1"/>
  <c r="BH33" i="45"/>
  <c r="AY7" i="45"/>
  <c r="AX28" i="45"/>
  <c r="BJ12" i="45" l="1"/>
  <c r="BJ48" i="45" s="1"/>
  <c r="BI33" i="45"/>
  <c r="AX21" i="45"/>
  <c r="AX20" i="45"/>
  <c r="AX38" i="45" s="1"/>
  <c r="AY19" i="45"/>
  <c r="BG11" i="45"/>
  <c r="BF32" i="45"/>
  <c r="AZ5" i="45"/>
  <c r="AY26" i="45"/>
  <c r="BM13" i="45"/>
  <c r="BM49" i="45" s="1"/>
  <c r="BL34" i="45"/>
  <c r="AZ7" i="45"/>
  <c r="AY28" i="45"/>
  <c r="BN13" i="45" l="1"/>
  <c r="BN49" i="45" s="1"/>
  <c r="BM34" i="45"/>
  <c r="BH11" i="45"/>
  <c r="BG32" i="45"/>
  <c r="BA5" i="45"/>
  <c r="AZ26" i="45"/>
  <c r="AY21" i="45"/>
  <c r="AY20" i="45"/>
  <c r="AY38" i="45" s="1"/>
  <c r="AZ19" i="45"/>
  <c r="BK12" i="45"/>
  <c r="BK48" i="45" s="1"/>
  <c r="BJ33" i="45"/>
  <c r="BA7" i="45"/>
  <c r="AZ28" i="45"/>
  <c r="BL12" i="45" l="1"/>
  <c r="BL48" i="45" s="1"/>
  <c r="BK33" i="45"/>
  <c r="AZ20" i="45"/>
  <c r="AZ38" i="45" s="1"/>
  <c r="BA19" i="45"/>
  <c r="AZ21" i="45"/>
  <c r="BB5" i="45"/>
  <c r="BA26" i="45"/>
  <c r="BI11" i="45"/>
  <c r="BH32" i="45"/>
  <c r="BO13" i="45"/>
  <c r="BO49" i="45" s="1"/>
  <c r="BN34" i="45"/>
  <c r="BB7" i="45"/>
  <c r="BA28" i="45"/>
  <c r="BC5" i="45" l="1"/>
  <c r="BB26" i="45"/>
  <c r="BJ11" i="45"/>
  <c r="BI32" i="45"/>
  <c r="BA21" i="45"/>
  <c r="BB19" i="45"/>
  <c r="BA20" i="45"/>
  <c r="BA38" i="45" s="1"/>
  <c r="BP13" i="45"/>
  <c r="BP49" i="45" s="1"/>
  <c r="BO34" i="45"/>
  <c r="BM12" i="45"/>
  <c r="BM48" i="45" s="1"/>
  <c r="BL33" i="45"/>
  <c r="BC7" i="45"/>
  <c r="BB28" i="45"/>
  <c r="BK11" i="45" l="1"/>
  <c r="BJ32" i="45"/>
  <c r="BN12" i="45"/>
  <c r="BN48" i="45" s="1"/>
  <c r="BM33" i="45"/>
  <c r="BD5" i="45"/>
  <c r="BC26" i="45"/>
  <c r="BQ13" i="45"/>
  <c r="BQ49" i="45" s="1"/>
  <c r="BP34" i="45"/>
  <c r="BB21" i="45"/>
  <c r="BC19" i="45"/>
  <c r="BB20" i="45"/>
  <c r="BB38" i="45" s="1"/>
  <c r="BD7" i="45"/>
  <c r="BC28" i="45"/>
  <c r="BR13" i="45" l="1"/>
  <c r="BR49" i="45" s="1"/>
  <c r="BQ34" i="45"/>
  <c r="BC21" i="45"/>
  <c r="BC20" i="45"/>
  <c r="BC38" i="45" s="1"/>
  <c r="BD19" i="45"/>
  <c r="BO12" i="45"/>
  <c r="BO48" i="45" s="1"/>
  <c r="BN33" i="45"/>
  <c r="BE5" i="45"/>
  <c r="BD26" i="45"/>
  <c r="BL11" i="45"/>
  <c r="BK32" i="45"/>
  <c r="BE7" i="45"/>
  <c r="BD28" i="45"/>
  <c r="BM11" i="45" l="1"/>
  <c r="BL32" i="45"/>
  <c r="BF5" i="45"/>
  <c r="BE26" i="45"/>
  <c r="BP12" i="45"/>
  <c r="BP48" i="45" s="1"/>
  <c r="BO33" i="45"/>
  <c r="BD20" i="45"/>
  <c r="BD38" i="45" s="1"/>
  <c r="BE19" i="45"/>
  <c r="BD21" i="45"/>
  <c r="BS13" i="45"/>
  <c r="BR34" i="45"/>
  <c r="BF7" i="45"/>
  <c r="BE28" i="45"/>
  <c r="BS34" i="45" l="1"/>
  <c r="BS49" i="45"/>
  <c r="BE20" i="45"/>
  <c r="BE38" i="45" s="1"/>
  <c r="BF19" i="45"/>
  <c r="BE21" i="45"/>
  <c r="BG5" i="45"/>
  <c r="BF26" i="45"/>
  <c r="BQ12" i="45"/>
  <c r="BQ48" i="45" s="1"/>
  <c r="BP33" i="45"/>
  <c r="BN11" i="45"/>
  <c r="BM32" i="45"/>
  <c r="BG7" i="45"/>
  <c r="BF28" i="45"/>
  <c r="BH5" i="45" l="1"/>
  <c r="BG26" i="45"/>
  <c r="BR12" i="45"/>
  <c r="BR48" i="45" s="1"/>
  <c r="BQ33" i="45"/>
  <c r="BF21" i="45"/>
  <c r="BF20" i="45"/>
  <c r="BF38" i="45" s="1"/>
  <c r="BG19" i="45"/>
  <c r="BO11" i="45"/>
  <c r="BN32" i="45"/>
  <c r="BH7" i="45"/>
  <c r="BG28" i="45"/>
  <c r="BG21" i="45" l="1"/>
  <c r="BG20" i="45"/>
  <c r="BG38" i="45" s="1"/>
  <c r="BH19" i="45"/>
  <c r="BP11" i="45"/>
  <c r="BO32" i="45"/>
  <c r="BS12" i="45"/>
  <c r="BR33" i="45"/>
  <c r="BI5" i="45"/>
  <c r="BH26" i="45"/>
  <c r="BI7" i="45"/>
  <c r="BH28" i="45"/>
  <c r="BS33" i="45" l="1"/>
  <c r="BS48" i="45"/>
  <c r="BJ5" i="45"/>
  <c r="BI26" i="45"/>
  <c r="BQ11" i="45"/>
  <c r="BP32" i="45"/>
  <c r="BH20" i="45"/>
  <c r="BH38" i="45" s="1"/>
  <c r="BH21" i="45"/>
  <c r="BI19" i="45"/>
  <c r="BJ7" i="45"/>
  <c r="BI28" i="45"/>
  <c r="BI21" i="45" l="1"/>
  <c r="BI20" i="45"/>
  <c r="BI38" i="45" s="1"/>
  <c r="BJ19" i="45"/>
  <c r="BR11" i="45"/>
  <c r="BQ32" i="45"/>
  <c r="BK5" i="45"/>
  <c r="BJ26" i="45"/>
  <c r="BK7" i="45"/>
  <c r="BJ28" i="45"/>
  <c r="BJ20" i="45" l="1"/>
  <c r="BJ38" i="45" s="1"/>
  <c r="BK19" i="45"/>
  <c r="BJ21" i="45"/>
  <c r="BS11" i="45"/>
  <c r="BS32" i="45" s="1"/>
  <c r="BR32" i="45"/>
  <c r="BL5" i="45"/>
  <c r="BK26" i="45"/>
  <c r="BL7" i="45"/>
  <c r="BK28" i="45"/>
  <c r="BM5" i="45" l="1"/>
  <c r="BL26" i="45"/>
  <c r="BK21" i="45"/>
  <c r="BK20" i="45"/>
  <c r="BK38" i="45" s="1"/>
  <c r="BL19" i="45"/>
  <c r="BM7" i="45"/>
  <c r="BL28" i="45"/>
  <c r="BL21" i="45" l="1"/>
  <c r="BM19" i="45"/>
  <c r="BL20" i="45"/>
  <c r="BL38" i="45" s="1"/>
  <c r="BN5" i="45"/>
  <c r="BM26" i="45"/>
  <c r="BN7" i="45"/>
  <c r="BM28" i="45"/>
  <c r="BM20" i="45" l="1"/>
  <c r="BM38" i="45" s="1"/>
  <c r="BN19" i="45"/>
  <c r="BM21" i="45"/>
  <c r="BO5" i="45"/>
  <c r="BN26" i="45"/>
  <c r="BO7" i="45"/>
  <c r="BN28" i="45"/>
  <c r="BP5" i="45" l="1"/>
  <c r="BO26" i="45"/>
  <c r="BO19" i="45"/>
  <c r="BN21" i="45"/>
  <c r="BN20" i="45"/>
  <c r="BN38" i="45" s="1"/>
  <c r="BP7" i="45"/>
  <c r="BO28" i="45"/>
  <c r="BO20" i="45" l="1"/>
  <c r="BO38" i="45" s="1"/>
  <c r="BP19" i="45"/>
  <c r="BO21" i="45"/>
  <c r="BQ5" i="45"/>
  <c r="BP26" i="45"/>
  <c r="BQ7" i="45"/>
  <c r="BP28" i="45"/>
  <c r="BR5" i="45" l="1"/>
  <c r="BQ26" i="45"/>
  <c r="BQ19" i="45"/>
  <c r="BP20" i="45"/>
  <c r="BP38" i="45" s="1"/>
  <c r="BP21" i="45"/>
  <c r="BR7" i="45"/>
  <c r="BQ28" i="45"/>
  <c r="BQ21" i="45" l="1"/>
  <c r="BR19" i="45"/>
  <c r="BQ20" i="45"/>
  <c r="BQ38" i="45" s="1"/>
  <c r="BS5" i="45"/>
  <c r="BS26" i="45" s="1"/>
  <c r="BR26" i="45"/>
  <c r="BS7" i="45"/>
  <c r="BS28" i="45" s="1"/>
  <c r="BR28" i="45"/>
  <c r="BR21" i="45" l="1"/>
  <c r="BS19" i="45"/>
  <c r="BR20" i="45"/>
  <c r="BR38" i="45" s="1"/>
  <c r="I9" i="36"/>
  <c r="J9" i="36" s="1"/>
  <c r="H8" i="36"/>
  <c r="G13" i="60"/>
  <c r="F13" i="60"/>
  <c r="E13" i="60"/>
  <c r="D13" i="60"/>
  <c r="C13" i="60"/>
  <c r="E5" i="36"/>
  <c r="F6" i="36" s="1"/>
  <c r="F5" i="36"/>
  <c r="K14" i="34"/>
  <c r="C20" i="57"/>
  <c r="BS20" i="45" l="1"/>
  <c r="BS38" i="45" s="1"/>
  <c r="BS21" i="45"/>
  <c r="H38" i="19"/>
  <c r="G29" i="58"/>
  <c r="E29" i="58"/>
  <c r="C29" i="58"/>
  <c r="M71" i="45"/>
  <c r="N71" i="45"/>
  <c r="O71" i="45"/>
  <c r="P71" i="45"/>
  <c r="Q71" i="45"/>
  <c r="R71" i="45"/>
  <c r="S71" i="45"/>
  <c r="T71" i="45"/>
  <c r="U71" i="45"/>
  <c r="V71" i="45"/>
  <c r="W71" i="45"/>
  <c r="X71" i="45"/>
  <c r="Y71" i="45"/>
  <c r="Z71" i="45"/>
  <c r="AA71" i="45"/>
  <c r="AB71" i="45"/>
  <c r="AC71" i="45"/>
  <c r="AD71" i="45"/>
  <c r="AE71" i="45"/>
  <c r="AF71" i="45"/>
  <c r="AG71" i="45"/>
  <c r="AH71" i="45"/>
  <c r="AI71" i="45"/>
  <c r="AJ71" i="45"/>
  <c r="AK71" i="45"/>
  <c r="AL71" i="45"/>
  <c r="AM71" i="45"/>
  <c r="AN71" i="45"/>
  <c r="AO71" i="45"/>
  <c r="AP71" i="45"/>
  <c r="AQ71" i="45"/>
  <c r="AR71" i="45"/>
  <c r="AS71" i="45"/>
  <c r="AT71" i="45"/>
  <c r="AU71" i="45"/>
  <c r="AV71" i="45"/>
  <c r="AW71" i="45"/>
  <c r="AX71" i="45"/>
  <c r="AY71" i="45"/>
  <c r="AZ71" i="45"/>
  <c r="BA71" i="45"/>
  <c r="BB71" i="45"/>
  <c r="BC71" i="45"/>
  <c r="BD71" i="45"/>
  <c r="BE71" i="45"/>
  <c r="BF71" i="45"/>
  <c r="BG71" i="45"/>
  <c r="BH71" i="45"/>
  <c r="BI71" i="45"/>
  <c r="BJ71" i="45"/>
  <c r="BK71" i="45"/>
  <c r="BL71" i="45"/>
  <c r="BM71" i="45"/>
  <c r="BN71" i="45"/>
  <c r="BO71" i="45"/>
  <c r="BP71" i="45"/>
  <c r="BQ71" i="45"/>
  <c r="BR71" i="45"/>
  <c r="BS71" i="45"/>
  <c r="L71" i="45"/>
  <c r="AA12" i="48"/>
  <c r="AQ58" i="47"/>
  <c r="AR58" i="47" s="1"/>
  <c r="AS58" i="47" s="1"/>
  <c r="AT58" i="47" s="1"/>
  <c r="AU58" i="47" s="1"/>
  <c r="AV58" i="47" s="1"/>
  <c r="AW58" i="47" s="1"/>
  <c r="AX58" i="47" s="1"/>
  <c r="AY58" i="47" s="1"/>
  <c r="AZ58" i="47" s="1"/>
  <c r="BA58" i="47" s="1"/>
  <c r="BD57" i="47"/>
  <c r="BE57" i="47" s="1"/>
  <c r="BF57" i="47" s="1"/>
  <c r="BG57" i="47" s="1"/>
  <c r="BH57" i="47" s="1"/>
  <c r="BI57" i="47" s="1"/>
  <c r="BJ57" i="47" s="1"/>
  <c r="BK57" i="47" s="1"/>
  <c r="BL57" i="47" s="1"/>
  <c r="BM57" i="47" s="1"/>
  <c r="BC57" i="47"/>
  <c r="AQ57" i="47"/>
  <c r="AR57" i="47" s="1"/>
  <c r="AS57" i="47" s="1"/>
  <c r="AT57" i="47" s="1"/>
  <c r="AU57" i="47" s="1"/>
  <c r="AV57" i="47" s="1"/>
  <c r="AW57" i="47" s="1"/>
  <c r="AX57" i="47" s="1"/>
  <c r="AY57" i="47" s="1"/>
  <c r="AZ57" i="47" s="1"/>
  <c r="BA57" i="47" s="1"/>
  <c r="AE57" i="47"/>
  <c r="AF57" i="47" s="1"/>
  <c r="AG57" i="47" s="1"/>
  <c r="AH57" i="47" s="1"/>
  <c r="AI57" i="47" s="1"/>
  <c r="AJ57" i="47" s="1"/>
  <c r="AK57" i="47" s="1"/>
  <c r="AL57" i="47" s="1"/>
  <c r="AM57" i="47" s="1"/>
  <c r="AN57" i="47" s="1"/>
  <c r="AO57" i="47" s="1"/>
  <c r="S57" i="47"/>
  <c r="T57" i="47" s="1"/>
  <c r="U57" i="47" s="1"/>
  <c r="V57" i="47" s="1"/>
  <c r="W57" i="47" s="1"/>
  <c r="X57" i="47" s="1"/>
  <c r="Y57" i="47" s="1"/>
  <c r="Z57" i="47" s="1"/>
  <c r="AA57" i="47" s="1"/>
  <c r="AB57" i="47" s="1"/>
  <c r="AC57" i="47" s="1"/>
  <c r="X11" i="19"/>
  <c r="X10" i="19"/>
  <c r="X9" i="19"/>
  <c r="V11" i="19"/>
  <c r="V10" i="19"/>
  <c r="V9" i="19"/>
  <c r="T11" i="19"/>
  <c r="T10" i="19"/>
  <c r="T9" i="19"/>
  <c r="R11" i="19"/>
  <c r="R10" i="19"/>
  <c r="R9" i="19"/>
  <c r="P12" i="19"/>
  <c r="I8" i="63"/>
  <c r="I9" i="63" s="1"/>
  <c r="H8" i="63"/>
  <c r="H9" i="63" s="1"/>
  <c r="G8" i="63"/>
  <c r="G9" i="63" s="1"/>
  <c r="F8" i="63"/>
  <c r="F9" i="63" s="1"/>
  <c r="E8" i="63"/>
  <c r="E9" i="63" s="1"/>
  <c r="BS70" i="45"/>
  <c r="BR70" i="45"/>
  <c r="BQ70" i="45"/>
  <c r="BP70" i="45"/>
  <c r="BO70" i="45"/>
  <c r="BN70" i="45"/>
  <c r="BM70" i="45"/>
  <c r="BL70" i="45"/>
  <c r="BK70" i="45"/>
  <c r="BJ70" i="45"/>
  <c r="BI70" i="45"/>
  <c r="BH70" i="45"/>
  <c r="BG70" i="45"/>
  <c r="BF70" i="45"/>
  <c r="BE70" i="45"/>
  <c r="BD70" i="45"/>
  <c r="BC70" i="45"/>
  <c r="BB70" i="45"/>
  <c r="BA70" i="45"/>
  <c r="AZ70" i="45"/>
  <c r="AY70" i="45"/>
  <c r="AX70" i="45"/>
  <c r="AW70" i="45"/>
  <c r="AV70" i="45"/>
  <c r="AU70" i="45"/>
  <c r="AT70" i="45"/>
  <c r="AS70" i="45"/>
  <c r="AR70" i="45"/>
  <c r="AQ70" i="45"/>
  <c r="AP70" i="45"/>
  <c r="AO70" i="45"/>
  <c r="AN70" i="45"/>
  <c r="AM70" i="45"/>
  <c r="AL70" i="45"/>
  <c r="AK70" i="45"/>
  <c r="AJ70" i="45"/>
  <c r="AI70" i="45"/>
  <c r="AH70" i="45"/>
  <c r="AG70" i="45"/>
  <c r="AF70" i="45"/>
  <c r="AE70" i="45"/>
  <c r="AD70" i="45"/>
  <c r="AC70" i="45"/>
  <c r="AB70" i="45"/>
  <c r="AA70" i="45"/>
  <c r="Z70" i="45"/>
  <c r="Y70" i="45"/>
  <c r="X70" i="45"/>
  <c r="W70" i="45"/>
  <c r="V70" i="45"/>
  <c r="U70" i="45"/>
  <c r="T70" i="45"/>
  <c r="S70" i="45"/>
  <c r="R70" i="45"/>
  <c r="Q70" i="45"/>
  <c r="P70" i="45"/>
  <c r="O70" i="45"/>
  <c r="N70" i="45"/>
  <c r="M70" i="45"/>
  <c r="L70" i="45"/>
  <c r="X12" i="19" l="1"/>
  <c r="V12" i="19"/>
  <c r="BK20" i="61"/>
  <c r="BJ20" i="61"/>
  <c r="BI20" i="61"/>
  <c r="BH20" i="61"/>
  <c r="BG20" i="61"/>
  <c r="BF20" i="61"/>
  <c r="BE20" i="61"/>
  <c r="BD20" i="61"/>
  <c r="BC20" i="61"/>
  <c r="BB20" i="61"/>
  <c r="BA20" i="61"/>
  <c r="AZ20" i="61"/>
  <c r="AY20" i="61"/>
  <c r="AX20" i="61"/>
  <c r="AW20" i="61"/>
  <c r="AV20" i="61"/>
  <c r="AU20" i="61"/>
  <c r="AT20" i="61"/>
  <c r="AS20" i="61"/>
  <c r="AR20" i="61"/>
  <c r="AQ20" i="61"/>
  <c r="AP20" i="61"/>
  <c r="AO20" i="61"/>
  <c r="AN20" i="61"/>
  <c r="AM20" i="61"/>
  <c r="AL20" i="61"/>
  <c r="AK20" i="61"/>
  <c r="AJ20" i="61"/>
  <c r="AI20" i="61"/>
  <c r="AH20" i="61"/>
  <c r="AG20" i="61"/>
  <c r="AF20" i="61"/>
  <c r="AE20" i="61"/>
  <c r="AD20" i="61"/>
  <c r="AC20" i="61"/>
  <c r="AB20" i="61"/>
  <c r="AA20" i="61"/>
  <c r="Z20" i="61"/>
  <c r="Y20" i="61"/>
  <c r="X20" i="61"/>
  <c r="W20" i="61"/>
  <c r="V20" i="61"/>
  <c r="U20" i="61"/>
  <c r="T20" i="61"/>
  <c r="S20" i="61"/>
  <c r="R20" i="61"/>
  <c r="Q20" i="61"/>
  <c r="P20" i="61"/>
  <c r="O20" i="61"/>
  <c r="N20" i="61"/>
  <c r="M20" i="61"/>
  <c r="L20" i="61"/>
  <c r="K20" i="61"/>
  <c r="J20" i="61"/>
  <c r="I20" i="61"/>
  <c r="H20" i="61"/>
  <c r="G20" i="61"/>
  <c r="F20" i="61"/>
  <c r="E20" i="61"/>
  <c r="D20" i="61"/>
  <c r="BK17" i="61"/>
  <c r="BJ17" i="61"/>
  <c r="BI17" i="61"/>
  <c r="BH17" i="61"/>
  <c r="BG17" i="61"/>
  <c r="BF17" i="61"/>
  <c r="BE17" i="61"/>
  <c r="BD17" i="61"/>
  <c r="BC17" i="61"/>
  <c r="BB17" i="61"/>
  <c r="BA17" i="61"/>
  <c r="AZ17" i="61"/>
  <c r="AY17" i="61"/>
  <c r="AX17" i="61"/>
  <c r="AW17" i="61"/>
  <c r="AV17" i="61"/>
  <c r="AU17" i="61"/>
  <c r="AT17" i="61"/>
  <c r="AS17" i="61"/>
  <c r="AR17" i="61"/>
  <c r="AQ17" i="61"/>
  <c r="AP17" i="61"/>
  <c r="AO17" i="61"/>
  <c r="AN17" i="61"/>
  <c r="AM17" i="61"/>
  <c r="AL17" i="61"/>
  <c r="AK17" i="61"/>
  <c r="AJ17" i="61"/>
  <c r="AI17" i="61"/>
  <c r="AH17" i="61"/>
  <c r="AG17" i="61"/>
  <c r="AF17" i="61"/>
  <c r="AE17" i="61"/>
  <c r="AD17" i="61"/>
  <c r="AC17" i="61"/>
  <c r="AB17" i="61"/>
  <c r="AA17" i="61"/>
  <c r="Z17" i="61"/>
  <c r="Y17" i="61"/>
  <c r="X17" i="61"/>
  <c r="W17" i="61"/>
  <c r="V17" i="61"/>
  <c r="U17" i="61"/>
  <c r="T17" i="61"/>
  <c r="S17" i="61"/>
  <c r="R17" i="61"/>
  <c r="Q17" i="61"/>
  <c r="P17" i="61"/>
  <c r="O17" i="61"/>
  <c r="N17" i="61"/>
  <c r="M17" i="61"/>
  <c r="L17" i="61"/>
  <c r="K17" i="61"/>
  <c r="J17" i="61"/>
  <c r="I17" i="61"/>
  <c r="H17" i="61"/>
  <c r="G17" i="61"/>
  <c r="F17" i="61"/>
  <c r="E17" i="61"/>
  <c r="D17" i="61"/>
  <c r="P5" i="19"/>
  <c r="P2" i="19"/>
  <c r="L82" i="45"/>
  <c r="BD30" i="47" l="1"/>
  <c r="BE30" i="47" s="1"/>
  <c r="BF30" i="47" s="1"/>
  <c r="BG30" i="47" s="1"/>
  <c r="BH30" i="47" s="1"/>
  <c r="BI30" i="47" s="1"/>
  <c r="BJ30" i="47" s="1"/>
  <c r="BK30" i="47" s="1"/>
  <c r="BL30" i="47" s="1"/>
  <c r="BM30" i="47" s="1"/>
  <c r="BC30" i="47"/>
  <c r="BC31" i="47"/>
  <c r="BD31" i="47" s="1"/>
  <c r="BE31" i="47" s="1"/>
  <c r="BF31" i="47" s="1"/>
  <c r="BG31" i="47" s="1"/>
  <c r="BH31" i="47" s="1"/>
  <c r="BI31" i="47" s="1"/>
  <c r="BJ31" i="47" s="1"/>
  <c r="BK31" i="47" s="1"/>
  <c r="BL31" i="47" s="1"/>
  <c r="BM31" i="47" s="1"/>
  <c r="BC29" i="47"/>
  <c r="BD29" i="47" s="1"/>
  <c r="BE29" i="47" s="1"/>
  <c r="BF29" i="47" s="1"/>
  <c r="BG29" i="47" s="1"/>
  <c r="BH29" i="47" s="1"/>
  <c r="BI29" i="47" s="1"/>
  <c r="BJ29" i="47" s="1"/>
  <c r="BK29" i="47" s="1"/>
  <c r="BL29" i="47" s="1"/>
  <c r="BM29" i="47" s="1"/>
  <c r="AR31" i="47"/>
  <c r="AS31" i="47" s="1"/>
  <c r="AT31" i="47" s="1"/>
  <c r="AU31" i="47" s="1"/>
  <c r="AV31" i="47" s="1"/>
  <c r="AW31" i="47" s="1"/>
  <c r="AX31" i="47" s="1"/>
  <c r="AY31" i="47" s="1"/>
  <c r="AZ31" i="47" s="1"/>
  <c r="BA31" i="47" s="1"/>
  <c r="AR30" i="47"/>
  <c r="AS30" i="47" s="1"/>
  <c r="AT30" i="47" s="1"/>
  <c r="AU30" i="47" s="1"/>
  <c r="AV30" i="47" s="1"/>
  <c r="AW30" i="47" s="1"/>
  <c r="AX30" i="47" s="1"/>
  <c r="AY30" i="47" s="1"/>
  <c r="AZ30" i="47" s="1"/>
  <c r="BA30" i="47" s="1"/>
  <c r="AQ30" i="47"/>
  <c r="AQ31" i="47"/>
  <c r="AF31" i="47"/>
  <c r="AG31" i="47" s="1"/>
  <c r="AH31" i="47" s="1"/>
  <c r="AI31" i="47" s="1"/>
  <c r="AJ31" i="47" s="1"/>
  <c r="AK31" i="47" s="1"/>
  <c r="AL31" i="47" s="1"/>
  <c r="AM31" i="47" s="1"/>
  <c r="AN31" i="47" s="1"/>
  <c r="AO31" i="47" s="1"/>
  <c r="AF30" i="47"/>
  <c r="AG30" i="47" s="1"/>
  <c r="AH30" i="47" s="1"/>
  <c r="AI30" i="47" s="1"/>
  <c r="AJ30" i="47" s="1"/>
  <c r="AK30" i="47" s="1"/>
  <c r="AL30" i="47" s="1"/>
  <c r="AM30" i="47" s="1"/>
  <c r="AN30" i="47" s="1"/>
  <c r="AO30" i="47" s="1"/>
  <c r="AF29" i="47"/>
  <c r="AG29" i="47" s="1"/>
  <c r="AH29" i="47" s="1"/>
  <c r="AI29" i="47" s="1"/>
  <c r="AJ29" i="47" s="1"/>
  <c r="AK29" i="47" s="1"/>
  <c r="AL29" i="47" s="1"/>
  <c r="AM29" i="47" s="1"/>
  <c r="AN29" i="47" s="1"/>
  <c r="AO29" i="47" s="1"/>
  <c r="AE31" i="47"/>
  <c r="AE30" i="47"/>
  <c r="BG22" i="47"/>
  <c r="BH22" i="47" s="1"/>
  <c r="BI22" i="47" s="1"/>
  <c r="BJ22" i="47" s="1"/>
  <c r="BK22" i="47" s="1"/>
  <c r="BL22" i="47" s="1"/>
  <c r="BM22" i="47" s="1"/>
  <c r="BG21" i="47"/>
  <c r="BH21" i="47" s="1"/>
  <c r="BI21" i="47" s="1"/>
  <c r="BJ21" i="47" s="1"/>
  <c r="BK21" i="47" s="1"/>
  <c r="BL21" i="47" s="1"/>
  <c r="BM21" i="47" s="1"/>
  <c r="BH20" i="47"/>
  <c r="BI20" i="47" s="1"/>
  <c r="BJ20" i="47" s="1"/>
  <c r="BK20" i="47" s="1"/>
  <c r="BL20" i="47" s="1"/>
  <c r="BM20" i="47" s="1"/>
  <c r="BG20" i="47"/>
  <c r="BF22" i="47"/>
  <c r="BF21" i="47"/>
  <c r="BF20" i="47"/>
  <c r="AU22" i="47"/>
  <c r="AV22" i="47" s="1"/>
  <c r="AW22" i="47" s="1"/>
  <c r="AX22" i="47" s="1"/>
  <c r="AY22" i="47" s="1"/>
  <c r="AZ22" i="47" s="1"/>
  <c r="BA22" i="47" s="1"/>
  <c r="BB22" i="47" s="1"/>
  <c r="BC22" i="47" s="1"/>
  <c r="BD22" i="47" s="1"/>
  <c r="AU21" i="47"/>
  <c r="AV21" i="47" s="1"/>
  <c r="AW21" i="47" s="1"/>
  <c r="AX21" i="47" s="1"/>
  <c r="AY21" i="47" s="1"/>
  <c r="AZ21" i="47" s="1"/>
  <c r="BA21" i="47" s="1"/>
  <c r="BB21" i="47" s="1"/>
  <c r="BC21" i="47" s="1"/>
  <c r="BD21" i="47" s="1"/>
  <c r="AU20" i="47"/>
  <c r="AV20" i="47" s="1"/>
  <c r="AW20" i="47" s="1"/>
  <c r="AX20" i="47" s="1"/>
  <c r="AY20" i="47" s="1"/>
  <c r="AZ20" i="47" s="1"/>
  <c r="BA20" i="47" s="1"/>
  <c r="BB20" i="47" s="1"/>
  <c r="BC20" i="47" s="1"/>
  <c r="BD20" i="47" s="1"/>
  <c r="AT22" i="47"/>
  <c r="AT21" i="47"/>
  <c r="AT20" i="47"/>
  <c r="AI22" i="47"/>
  <c r="AJ22" i="47" s="1"/>
  <c r="AK22" i="47" s="1"/>
  <c r="AL22" i="47" s="1"/>
  <c r="AM22" i="47" s="1"/>
  <c r="AN22" i="47" s="1"/>
  <c r="AO22" i="47" s="1"/>
  <c r="AP22" i="47" s="1"/>
  <c r="AQ22" i="47" s="1"/>
  <c r="AR22" i="47" s="1"/>
  <c r="AI21" i="47"/>
  <c r="AJ21" i="47" s="1"/>
  <c r="AK21" i="47" s="1"/>
  <c r="AL21" i="47" s="1"/>
  <c r="AM21" i="47" s="1"/>
  <c r="AN21" i="47" s="1"/>
  <c r="AO21" i="47" s="1"/>
  <c r="AP21" i="47" s="1"/>
  <c r="AQ21" i="47" s="1"/>
  <c r="AR21" i="47" s="1"/>
  <c r="AI20" i="47"/>
  <c r="AJ20" i="47" s="1"/>
  <c r="AK20" i="47" s="1"/>
  <c r="AL20" i="47" s="1"/>
  <c r="AM20" i="47" s="1"/>
  <c r="AN20" i="47" s="1"/>
  <c r="AO20" i="47" s="1"/>
  <c r="AP20" i="47" s="1"/>
  <c r="AQ20" i="47" s="1"/>
  <c r="AR20" i="47" s="1"/>
  <c r="AH22" i="47"/>
  <c r="AH21" i="47"/>
  <c r="AH20" i="47"/>
  <c r="W22" i="47"/>
  <c r="X22" i="47" s="1"/>
  <c r="Y22" i="47" s="1"/>
  <c r="Z22" i="47" s="1"/>
  <c r="AA22" i="47" s="1"/>
  <c r="AB22" i="47" s="1"/>
  <c r="AC22" i="47" s="1"/>
  <c r="AD22" i="47" s="1"/>
  <c r="AE22" i="47" s="1"/>
  <c r="AF22" i="47" s="1"/>
  <c r="W21" i="47"/>
  <c r="X21" i="47" s="1"/>
  <c r="Y21" i="47" s="1"/>
  <c r="Z21" i="47" s="1"/>
  <c r="AA21" i="47" s="1"/>
  <c r="AB21" i="47" s="1"/>
  <c r="AC21" i="47" s="1"/>
  <c r="AD21" i="47" s="1"/>
  <c r="AE21" i="47" s="1"/>
  <c r="AF21" i="47" s="1"/>
  <c r="W20" i="47"/>
  <c r="X20" i="47" s="1"/>
  <c r="Y20" i="47" s="1"/>
  <c r="Z20" i="47" s="1"/>
  <c r="AA20" i="47" s="1"/>
  <c r="AB20" i="47" s="1"/>
  <c r="AC20" i="47" s="1"/>
  <c r="AD20" i="47" s="1"/>
  <c r="AE20" i="47" s="1"/>
  <c r="AF20" i="47" s="1"/>
  <c r="V22" i="47"/>
  <c r="V21" i="47"/>
  <c r="V20" i="47"/>
  <c r="K22" i="47"/>
  <c r="L22" i="47" s="1"/>
  <c r="M22" i="47" s="1"/>
  <c r="N22" i="47" s="1"/>
  <c r="O22" i="47" s="1"/>
  <c r="P22" i="47" s="1"/>
  <c r="Q22" i="47" s="1"/>
  <c r="R22" i="47" s="1"/>
  <c r="S22" i="47" s="1"/>
  <c r="T22" i="47" s="1"/>
  <c r="K21" i="47"/>
  <c r="L21" i="47" s="1"/>
  <c r="M21" i="47" s="1"/>
  <c r="N21" i="47" s="1"/>
  <c r="O21" i="47" s="1"/>
  <c r="P21" i="47" s="1"/>
  <c r="Q21" i="47" s="1"/>
  <c r="R21" i="47" s="1"/>
  <c r="S21" i="47" s="1"/>
  <c r="T21" i="47" s="1"/>
  <c r="K20" i="47"/>
  <c r="L20" i="47" s="1"/>
  <c r="M20" i="47" s="1"/>
  <c r="N20" i="47" s="1"/>
  <c r="O20" i="47" s="1"/>
  <c r="P20" i="47" s="1"/>
  <c r="Q20" i="47" s="1"/>
  <c r="R20" i="47" s="1"/>
  <c r="S20" i="47" s="1"/>
  <c r="T20" i="47" s="1"/>
  <c r="J22" i="47"/>
  <c r="J21" i="47"/>
  <c r="J20" i="47"/>
  <c r="BC58" i="47"/>
  <c r="BD58" i="47" s="1"/>
  <c r="BE58" i="47" s="1"/>
  <c r="BF58" i="47" s="1"/>
  <c r="BG58" i="47" s="1"/>
  <c r="BH58" i="47" s="1"/>
  <c r="BI58" i="47" s="1"/>
  <c r="BJ58" i="47" s="1"/>
  <c r="BK58" i="47" s="1"/>
  <c r="BL58" i="47" s="1"/>
  <c r="BM58" i="47" s="1"/>
  <c r="S56" i="47"/>
  <c r="T56" i="47" s="1"/>
  <c r="U56" i="47" s="1"/>
  <c r="V56" i="47" s="1"/>
  <c r="W56" i="47" s="1"/>
  <c r="X56" i="47" s="1"/>
  <c r="Y56" i="47" s="1"/>
  <c r="Z56" i="47" s="1"/>
  <c r="AA56" i="47" s="1"/>
  <c r="AB56" i="47" s="1"/>
  <c r="AC56" i="47" s="1"/>
  <c r="S55" i="47"/>
  <c r="T55" i="47" s="1"/>
  <c r="U55" i="47" s="1"/>
  <c r="V55" i="47" s="1"/>
  <c r="W55" i="47" s="1"/>
  <c r="X55" i="47" s="1"/>
  <c r="Y55" i="47" s="1"/>
  <c r="Z55" i="47" s="1"/>
  <c r="AA55" i="47" s="1"/>
  <c r="AB55" i="47" s="1"/>
  <c r="AC55" i="47" s="1"/>
  <c r="J56" i="47"/>
  <c r="K56" i="47" s="1"/>
  <c r="L56" i="47" s="1"/>
  <c r="M56" i="47" s="1"/>
  <c r="N56" i="47" s="1"/>
  <c r="O56" i="47" s="1"/>
  <c r="P56" i="47" s="1"/>
  <c r="Q56" i="47" s="1"/>
  <c r="K55" i="47"/>
  <c r="L55" i="47" s="1"/>
  <c r="M55" i="47" s="1"/>
  <c r="N55" i="47" s="1"/>
  <c r="O55" i="47" s="1"/>
  <c r="P55" i="47" s="1"/>
  <c r="Q55" i="47" s="1"/>
  <c r="X8" i="19"/>
  <c r="X7" i="19"/>
  <c r="X6" i="19"/>
  <c r="X5" i="19"/>
  <c r="X4" i="19"/>
  <c r="X3" i="19"/>
  <c r="X2" i="19"/>
  <c r="V8" i="19"/>
  <c r="V7" i="19"/>
  <c r="V6" i="19"/>
  <c r="V5" i="19"/>
  <c r="V4" i="19"/>
  <c r="V3" i="19"/>
  <c r="V2" i="19"/>
  <c r="T3" i="19"/>
  <c r="T4" i="19"/>
  <c r="T12" i="19" s="1"/>
  <c r="T5" i="19"/>
  <c r="T6" i="19"/>
  <c r="T7" i="19"/>
  <c r="T8" i="19"/>
  <c r="T2" i="19"/>
  <c r="R4" i="19"/>
  <c r="R12" i="19" s="1"/>
  <c r="R5" i="19"/>
  <c r="R6" i="19"/>
  <c r="R7" i="19"/>
  <c r="R8" i="19"/>
  <c r="R3" i="19"/>
  <c r="R2" i="19"/>
  <c r="D14" i="19"/>
  <c r="D62" i="19" l="1"/>
  <c r="D50" i="19"/>
  <c r="D38" i="19"/>
  <c r="D26" i="19"/>
  <c r="D51" i="19" l="1"/>
  <c r="D52" i="19" s="1"/>
  <c r="D53" i="19" s="1"/>
  <c r="D54" i="19" s="1"/>
  <c r="D55" i="19" s="1"/>
  <c r="D56" i="19" s="1"/>
  <c r="D57" i="19" s="1"/>
  <c r="D58" i="19" s="1"/>
  <c r="D59" i="19" s="1"/>
  <c r="D60" i="19" s="1"/>
  <c r="D61" i="19" s="1"/>
  <c r="D39" i="19"/>
  <c r="D40" i="19" s="1"/>
  <c r="D41" i="19" s="1"/>
  <c r="D42" i="19" s="1"/>
  <c r="D43" i="19" s="1"/>
  <c r="D44" i="19" s="1"/>
  <c r="D45" i="19" s="1"/>
  <c r="D46" i="19" s="1"/>
  <c r="D47" i="19" s="1"/>
  <c r="D48" i="19" s="1"/>
  <c r="D49" i="19" s="1"/>
  <c r="D27" i="19"/>
  <c r="D28" i="19" s="1"/>
  <c r="D29" i="19" s="1"/>
  <c r="D30" i="19" s="1"/>
  <c r="D31" i="19" s="1"/>
  <c r="D32" i="19" s="1"/>
  <c r="D33" i="19" s="1"/>
  <c r="D34" i="19" s="1"/>
  <c r="D35" i="19" s="1"/>
  <c r="D36" i="19" s="1"/>
  <c r="D37" i="19" s="1"/>
  <c r="D15" i="19"/>
  <c r="D16" i="19" s="1"/>
  <c r="D17" i="19" s="1"/>
  <c r="D18" i="19" s="1"/>
  <c r="D19" i="19" s="1"/>
  <c r="D20" i="19" s="1"/>
  <c r="D21" i="19" s="1"/>
  <c r="D22" i="19" s="1"/>
  <c r="D23" i="19" s="1"/>
  <c r="D24" i="19" s="1"/>
  <c r="D25" i="19" s="1"/>
  <c r="G14" i="60"/>
  <c r="D31" i="61"/>
  <c r="BL20" i="62"/>
  <c r="BK20" i="62"/>
  <c r="BJ20" i="62"/>
  <c r="BI20" i="62"/>
  <c r="BH20" i="62"/>
  <c r="BG20" i="62"/>
  <c r="BF20" i="62"/>
  <c r="D48" i="61"/>
  <c r="D47" i="61"/>
  <c r="D46" i="61"/>
  <c r="D45" i="61"/>
  <c r="D35" i="61"/>
  <c r="D34" i="61"/>
  <c r="D33" i="61"/>
  <c r="D32" i="61"/>
  <c r="B27" i="61"/>
  <c r="B26" i="61"/>
  <c r="B25" i="61"/>
  <c r="B24" i="61"/>
  <c r="E24" i="61" s="1"/>
  <c r="B23" i="61"/>
  <c r="B2" i="61"/>
  <c r="E25" i="61" l="1"/>
  <c r="E27" i="61"/>
  <c r="E26" i="61"/>
  <c r="E23" i="61"/>
  <c r="E18" i="61"/>
  <c r="F18" i="61" s="1"/>
  <c r="G18" i="61" s="1"/>
  <c r="H18" i="61" s="1"/>
  <c r="I18" i="61" s="1"/>
  <c r="J18" i="61" s="1"/>
  <c r="K18" i="61" s="1"/>
  <c r="L18" i="61" s="1"/>
  <c r="M18" i="61" s="1"/>
  <c r="N18" i="61" s="1"/>
  <c r="O18" i="61" s="1"/>
  <c r="P18" i="61" s="1"/>
  <c r="Q18" i="61" s="1"/>
  <c r="R18" i="61" s="1"/>
  <c r="S18" i="61" s="1"/>
  <c r="T18" i="61" s="1"/>
  <c r="U18" i="61" s="1"/>
  <c r="V18" i="61" s="1"/>
  <c r="W18" i="61" s="1"/>
  <c r="X18" i="61" s="1"/>
  <c r="Y18" i="61" s="1"/>
  <c r="Z18" i="61" s="1"/>
  <c r="AA18" i="61" s="1"/>
  <c r="AB18" i="61" s="1"/>
  <c r="AC18" i="61" s="1"/>
  <c r="AD18" i="61" s="1"/>
  <c r="AE18" i="61" s="1"/>
  <c r="AF18" i="61" s="1"/>
  <c r="AG18" i="61" s="1"/>
  <c r="AH18" i="61" s="1"/>
  <c r="AI18" i="61" s="1"/>
  <c r="AJ18" i="61" s="1"/>
  <c r="AK18" i="61" s="1"/>
  <c r="AL18" i="61" s="1"/>
  <c r="AM18" i="61" s="1"/>
  <c r="AN18" i="61" s="1"/>
  <c r="AO18" i="61" s="1"/>
  <c r="AP18" i="61" s="1"/>
  <c r="AQ18" i="61" s="1"/>
  <c r="AR18" i="61" s="1"/>
  <c r="AS18" i="61" s="1"/>
  <c r="AT18" i="61" s="1"/>
  <c r="AU18" i="61" s="1"/>
  <c r="AV18" i="61" s="1"/>
  <c r="AW18" i="61" s="1"/>
  <c r="AX18" i="61" s="1"/>
  <c r="AY18" i="61" s="1"/>
  <c r="AZ18" i="61" s="1"/>
  <c r="BA18" i="61" s="1"/>
  <c r="BB18" i="61" s="1"/>
  <c r="BC18" i="61" s="1"/>
  <c r="BD18" i="61" s="1"/>
  <c r="BE18" i="61" s="1"/>
  <c r="BF18" i="61" s="1"/>
  <c r="BG18" i="61" s="1"/>
  <c r="BH18" i="61" s="1"/>
  <c r="BI18" i="61" s="1"/>
  <c r="BJ18" i="61" s="1"/>
  <c r="BK18" i="61" s="1"/>
  <c r="E28" i="61"/>
  <c r="D44" i="61"/>
  <c r="D52" i="61" s="1"/>
  <c r="E20" i="62" s="1"/>
  <c r="F26" i="61" l="1"/>
  <c r="G26" i="61" s="1"/>
  <c r="H26" i="61" s="1"/>
  <c r="I26" i="61" s="1"/>
  <c r="J26" i="61" s="1"/>
  <c r="K26" i="61" s="1"/>
  <c r="L26" i="61" s="1"/>
  <c r="M26" i="61" s="1"/>
  <c r="N26" i="61" s="1"/>
  <c r="O26" i="61" s="1"/>
  <c r="P26" i="61" s="1"/>
  <c r="Q26" i="61" s="1"/>
  <c r="R26" i="61" s="1"/>
  <c r="S26" i="61" s="1"/>
  <c r="T26" i="61" s="1"/>
  <c r="U26" i="61" s="1"/>
  <c r="V26" i="61" s="1"/>
  <c r="W26" i="61" s="1"/>
  <c r="X26" i="61" s="1"/>
  <c r="Y26" i="61" s="1"/>
  <c r="Z26" i="61" s="1"/>
  <c r="AA26" i="61" s="1"/>
  <c r="AB26" i="61" s="1"/>
  <c r="AC26" i="61" s="1"/>
  <c r="AD26" i="61" s="1"/>
  <c r="AE26" i="61" s="1"/>
  <c r="AF26" i="61" s="1"/>
  <c r="F23" i="61"/>
  <c r="G23" i="61" s="1"/>
  <c r="F25" i="61"/>
  <c r="G25" i="61" s="1"/>
  <c r="H25" i="61" s="1"/>
  <c r="I25" i="61" s="1"/>
  <c r="J25" i="61" s="1"/>
  <c r="K25" i="61" s="1"/>
  <c r="L25" i="61" s="1"/>
  <c r="M25" i="61" s="1"/>
  <c r="N25" i="61" s="1"/>
  <c r="O25" i="61" s="1"/>
  <c r="P25" i="61" s="1"/>
  <c r="Q25" i="61" s="1"/>
  <c r="R25" i="61" s="1"/>
  <c r="S25" i="61" s="1"/>
  <c r="T25" i="61" s="1"/>
  <c r="U25" i="61" s="1"/>
  <c r="V25" i="61" s="1"/>
  <c r="W25" i="61" s="1"/>
  <c r="X25" i="61" s="1"/>
  <c r="Y25" i="61" s="1"/>
  <c r="Z25" i="61" s="1"/>
  <c r="AA25" i="61" s="1"/>
  <c r="AB25" i="61" s="1"/>
  <c r="AC25" i="61" s="1"/>
  <c r="F24" i="61"/>
  <c r="G24" i="61" s="1"/>
  <c r="H24" i="61" s="1"/>
  <c r="I24" i="61" s="1"/>
  <c r="J24" i="61" s="1"/>
  <c r="K24" i="61" s="1"/>
  <c r="L24" i="61" s="1"/>
  <c r="M24" i="61" s="1"/>
  <c r="N24" i="61" s="1"/>
  <c r="O24" i="61" s="1"/>
  <c r="P24" i="61" s="1"/>
  <c r="Q24" i="61" s="1"/>
  <c r="R24" i="61" s="1"/>
  <c r="S24" i="61" s="1"/>
  <c r="T24" i="61" s="1"/>
  <c r="U24" i="61" s="1"/>
  <c r="V24" i="61" s="1"/>
  <c r="W24" i="61" s="1"/>
  <c r="X24" i="61" s="1"/>
  <c r="Y24" i="61" s="1"/>
  <c r="Z24" i="61" s="1"/>
  <c r="F27" i="61"/>
  <c r="G27" i="61" s="1"/>
  <c r="H27" i="61" s="1"/>
  <c r="I27" i="61" s="1"/>
  <c r="J27" i="61" s="1"/>
  <c r="K27" i="61" s="1"/>
  <c r="L27" i="61" s="1"/>
  <c r="M27" i="61" s="1"/>
  <c r="N27" i="61" s="1"/>
  <c r="O27" i="61" s="1"/>
  <c r="P27" i="61" s="1"/>
  <c r="Q27" i="61" s="1"/>
  <c r="R27" i="61" s="1"/>
  <c r="S27" i="61" s="1"/>
  <c r="T27" i="61" s="1"/>
  <c r="U27" i="61" s="1"/>
  <c r="V27" i="61" s="1"/>
  <c r="W27" i="61" s="1"/>
  <c r="X27" i="61" s="1"/>
  <c r="Y27" i="61" s="1"/>
  <c r="Z27" i="61" s="1"/>
  <c r="AA27" i="61" s="1"/>
  <c r="AB27" i="61" s="1"/>
  <c r="AC27" i="61" s="1"/>
  <c r="AD27" i="61" s="1"/>
  <c r="AE27" i="61" s="1"/>
  <c r="AF27" i="61" s="1"/>
  <c r="AG27" i="61" s="1"/>
  <c r="AH27" i="61" s="1"/>
  <c r="AI27" i="61" s="1"/>
  <c r="AJ27" i="61" s="1"/>
  <c r="AK27" i="61" s="1"/>
  <c r="AL27" i="61" s="1"/>
  <c r="AM27" i="61" s="1"/>
  <c r="AN27" i="61" s="1"/>
  <c r="AO27" i="61" s="1"/>
  <c r="AP27" i="61" s="1"/>
  <c r="AQ27" i="61" s="1"/>
  <c r="E16" i="61"/>
  <c r="E13" i="61" s="1"/>
  <c r="E47" i="61"/>
  <c r="E34" i="61"/>
  <c r="E36" i="61"/>
  <c r="F28" i="61"/>
  <c r="E45" i="61"/>
  <c r="E32" i="61"/>
  <c r="E46" i="61"/>
  <c r="E33" i="61"/>
  <c r="E48" i="61"/>
  <c r="E35" i="61"/>
  <c r="G28" i="61" l="1"/>
  <c r="F36" i="61"/>
  <c r="F47" i="61"/>
  <c r="F34" i="61"/>
  <c r="F48" i="61"/>
  <c r="F35" i="61"/>
  <c r="F46" i="61"/>
  <c r="F33" i="61"/>
  <c r="E6" i="61"/>
  <c r="E7" i="61"/>
  <c r="F45" i="61"/>
  <c r="F32" i="61"/>
  <c r="F16" i="61"/>
  <c r="F13" i="61" s="1"/>
  <c r="F12" i="61" l="1"/>
  <c r="F7" i="61"/>
  <c r="F9" i="61"/>
  <c r="F10" i="61"/>
  <c r="F5" i="61"/>
  <c r="F6" i="61"/>
  <c r="G46" i="61"/>
  <c r="G33" i="61"/>
  <c r="G16" i="61"/>
  <c r="G13" i="61" s="1"/>
  <c r="G47" i="61"/>
  <c r="G34" i="61"/>
  <c r="G36" i="61"/>
  <c r="G48" i="61"/>
  <c r="G35" i="61"/>
  <c r="H28" i="61"/>
  <c r="I28" i="61" l="1"/>
  <c r="H46" i="61"/>
  <c r="H33" i="61"/>
  <c r="H16" i="61"/>
  <c r="H48" i="61"/>
  <c r="H35" i="61"/>
  <c r="H36" i="61"/>
  <c r="G7" i="61"/>
  <c r="G9" i="61"/>
  <c r="G10" i="61"/>
  <c r="G5" i="61"/>
  <c r="H47" i="61"/>
  <c r="H34" i="61"/>
  <c r="H10" i="61" l="1"/>
  <c r="H13" i="61"/>
  <c r="I16" i="61"/>
  <c r="I13" i="61" s="1"/>
  <c r="H9" i="61"/>
  <c r="H5" i="61"/>
  <c r="H7" i="61"/>
  <c r="I47" i="61"/>
  <c r="I34" i="61"/>
  <c r="I48" i="61"/>
  <c r="I35" i="61"/>
  <c r="J28" i="61"/>
  <c r="I36" i="61"/>
  <c r="I33" i="61"/>
  <c r="I46" i="61"/>
  <c r="K28" i="61" l="1"/>
  <c r="L28" i="61" s="1"/>
  <c r="J36" i="61"/>
  <c r="I10" i="61"/>
  <c r="I5" i="61"/>
  <c r="I7" i="61"/>
  <c r="I9" i="61"/>
  <c r="J48" i="61"/>
  <c r="J35" i="61"/>
  <c r="J47" i="61"/>
  <c r="J34" i="61"/>
  <c r="J16" i="61"/>
  <c r="K48" i="61" l="1"/>
  <c r="K35" i="61"/>
  <c r="K47" i="61"/>
  <c r="K34" i="61"/>
  <c r="J13" i="61"/>
  <c r="J7" i="61"/>
  <c r="J10" i="61"/>
  <c r="J5" i="61"/>
  <c r="J9" i="61"/>
  <c r="K36" i="61"/>
  <c r="K16" i="61"/>
  <c r="L36" i="61" l="1"/>
  <c r="L16" i="61"/>
  <c r="K13" i="61"/>
  <c r="K7" i="61"/>
  <c r="K9" i="61"/>
  <c r="K10" i="61"/>
  <c r="K5" i="61"/>
  <c r="L48" i="61"/>
  <c r="L35" i="61"/>
  <c r="L47" i="61"/>
  <c r="L34" i="61"/>
  <c r="M28" i="61"/>
  <c r="N28" i="61" s="1"/>
  <c r="M48" i="61" l="1"/>
  <c r="M35" i="61"/>
  <c r="L9" i="61"/>
  <c r="L13" i="61"/>
  <c r="L10" i="61"/>
  <c r="L5" i="61"/>
  <c r="L7" i="61"/>
  <c r="M36" i="61"/>
  <c r="M47" i="61"/>
  <c r="M34" i="61"/>
  <c r="M16" i="61"/>
  <c r="N48" i="61" l="1"/>
  <c r="N35" i="61"/>
  <c r="M13" i="61"/>
  <c r="M10" i="61"/>
  <c r="M5" i="61"/>
  <c r="M9" i="61"/>
  <c r="M7" i="61"/>
  <c r="N36" i="61"/>
  <c r="N16" i="61"/>
  <c r="N13" i="61" s="1"/>
  <c r="N47" i="61"/>
  <c r="N34" i="61"/>
  <c r="O28" i="61"/>
  <c r="P28" i="61" l="1"/>
  <c r="O16" i="61"/>
  <c r="O10" i="61" s="1"/>
  <c r="O48" i="61"/>
  <c r="O35" i="61"/>
  <c r="N7" i="61"/>
  <c r="N9" i="61"/>
  <c r="N5" i="61"/>
  <c r="O36" i="61"/>
  <c r="Q28" i="61" l="1"/>
  <c r="R28" i="61" s="1"/>
  <c r="P48" i="61"/>
  <c r="P35" i="61"/>
  <c r="O13" i="61"/>
  <c r="O7" i="61"/>
  <c r="O9" i="61"/>
  <c r="O5" i="61"/>
  <c r="P36" i="61"/>
  <c r="P16" i="61"/>
  <c r="Q36" i="61" l="1"/>
  <c r="Q48" i="61"/>
  <c r="Q35" i="61"/>
  <c r="S28" i="61"/>
  <c r="Q16" i="61"/>
  <c r="P9" i="61"/>
  <c r="P10" i="61"/>
  <c r="P5" i="61"/>
  <c r="P7" i="61"/>
  <c r="P13" i="61"/>
  <c r="Q10" i="61" l="1"/>
  <c r="Q5" i="61"/>
  <c r="Q13" i="61"/>
  <c r="Q7" i="61"/>
  <c r="Q9" i="61"/>
  <c r="R48" i="61"/>
  <c r="R35" i="61"/>
  <c r="R16" i="61"/>
  <c r="R36" i="61"/>
  <c r="R13" i="61" l="1"/>
  <c r="R10" i="61"/>
  <c r="R7" i="61"/>
  <c r="R5" i="61"/>
  <c r="R9" i="61"/>
  <c r="S16" i="61"/>
  <c r="S36" i="61"/>
  <c r="S48" i="61"/>
  <c r="S35" i="61"/>
  <c r="T28" i="61"/>
  <c r="U28" i="61" s="1"/>
  <c r="S10" i="61" l="1"/>
  <c r="S7" i="61"/>
  <c r="S9" i="61"/>
  <c r="S5" i="61"/>
  <c r="T16" i="61"/>
  <c r="V28" i="61"/>
  <c r="T36" i="61"/>
  <c r="U16" i="61" l="1"/>
  <c r="U36" i="61"/>
  <c r="T9" i="61"/>
  <c r="T13" i="61"/>
  <c r="T5" i="61"/>
  <c r="T10" i="61"/>
  <c r="T7" i="61"/>
  <c r="U13" i="61" l="1"/>
  <c r="U5" i="61"/>
  <c r="U9" i="61"/>
  <c r="U10" i="61"/>
  <c r="U7" i="61"/>
  <c r="V16" i="61"/>
  <c r="V36" i="61"/>
  <c r="W28" i="61"/>
  <c r="W36" i="61" l="1"/>
  <c r="V13" i="61"/>
  <c r="V10" i="61"/>
  <c r="V7" i="61"/>
  <c r="V9" i="61"/>
  <c r="V5" i="61"/>
  <c r="W16" i="61"/>
  <c r="X28" i="61"/>
  <c r="X16" i="61" l="1"/>
  <c r="W13" i="61"/>
  <c r="W10" i="61"/>
  <c r="W7" i="61"/>
  <c r="W9" i="61"/>
  <c r="W5" i="61"/>
  <c r="Y28" i="61"/>
  <c r="Z28" i="61" s="1"/>
  <c r="X36" i="61"/>
  <c r="Y36" i="61" l="1"/>
  <c r="AA28" i="61"/>
  <c r="Y16" i="61"/>
  <c r="X9" i="61"/>
  <c r="X10" i="61"/>
  <c r="X5" i="61"/>
  <c r="X7" i="61"/>
  <c r="X13" i="61"/>
  <c r="Y10" i="61" l="1"/>
  <c r="Y5" i="61"/>
  <c r="Y13" i="61"/>
  <c r="Y7" i="61"/>
  <c r="Y9" i="61"/>
  <c r="Z16" i="61"/>
  <c r="Z36" i="61"/>
  <c r="AA16" i="61" l="1"/>
  <c r="AA36" i="61"/>
  <c r="AB28" i="61"/>
  <c r="Z13" i="61"/>
  <c r="Z10" i="61"/>
  <c r="Z7" i="61"/>
  <c r="Z5" i="61"/>
  <c r="Z9" i="61"/>
  <c r="AC28" i="61" l="1"/>
  <c r="AB36" i="61"/>
  <c r="AA13" i="61"/>
  <c r="AA10" i="61"/>
  <c r="AA7" i="61"/>
  <c r="AA9" i="61"/>
  <c r="AA5" i="61"/>
  <c r="AB16" i="61"/>
  <c r="AD28" i="61" l="1"/>
  <c r="AC16" i="61"/>
  <c r="AB9" i="61"/>
  <c r="AB13" i="61"/>
  <c r="AB5" i="61"/>
  <c r="AB10" i="61"/>
  <c r="AB7" i="61"/>
  <c r="AC13" i="61" l="1"/>
  <c r="AC5" i="61"/>
  <c r="AC9" i="61"/>
  <c r="AC10" i="61"/>
  <c r="AC7" i="61"/>
  <c r="AD16" i="61"/>
  <c r="AE28" i="61"/>
  <c r="AF28" i="61" l="1"/>
  <c r="AD13" i="61"/>
  <c r="AD10" i="61"/>
  <c r="AD7" i="61"/>
  <c r="AD9" i="61"/>
  <c r="AD5" i="61"/>
  <c r="AE16" i="61"/>
  <c r="AG28" i="61" l="1"/>
  <c r="AF16" i="61"/>
  <c r="AE13" i="61"/>
  <c r="AE10" i="61"/>
  <c r="AE7" i="61"/>
  <c r="AE9" i="61"/>
  <c r="AE5" i="61"/>
  <c r="AH28" i="61" l="1"/>
  <c r="AG16" i="61"/>
  <c r="AF9" i="61"/>
  <c r="AF10" i="61"/>
  <c r="AF5" i="61"/>
  <c r="AF7" i="61"/>
  <c r="AF13" i="61"/>
  <c r="AI28" i="61" l="1"/>
  <c r="AG10" i="61"/>
  <c r="AG5" i="61"/>
  <c r="AG13" i="61"/>
  <c r="AG7" i="61"/>
  <c r="AG9" i="61"/>
  <c r="AH16" i="61"/>
  <c r="AH13" i="61" l="1"/>
  <c r="AH10" i="61"/>
  <c r="AH7" i="61"/>
  <c r="AH5" i="61"/>
  <c r="AH9" i="61"/>
  <c r="AI16" i="61"/>
  <c r="AJ28" i="61"/>
  <c r="AK28" i="61" l="1"/>
  <c r="AJ16" i="61"/>
  <c r="AI13" i="61"/>
  <c r="AI10" i="61"/>
  <c r="AI7" i="61"/>
  <c r="AI9" i="61"/>
  <c r="AI5" i="61"/>
  <c r="AL28" i="61" l="1"/>
  <c r="AK16" i="61"/>
  <c r="AJ9" i="61"/>
  <c r="AJ13" i="61"/>
  <c r="AJ5" i="61"/>
  <c r="AJ10" i="61"/>
  <c r="AJ7" i="61"/>
  <c r="AK13" i="61" l="1"/>
  <c r="AK5" i="61"/>
  <c r="AK9" i="61"/>
  <c r="AK10" i="61"/>
  <c r="AK7" i="61"/>
  <c r="AL16" i="61"/>
  <c r="AM28" i="61"/>
  <c r="AN28" i="61" l="1"/>
  <c r="AL13" i="61"/>
  <c r="AL10" i="61"/>
  <c r="AL7" i="61"/>
  <c r="AL9" i="61"/>
  <c r="AL5" i="61"/>
  <c r="AM16" i="61"/>
  <c r="AO28" i="61" l="1"/>
  <c r="AM13" i="61"/>
  <c r="AM10" i="61"/>
  <c r="AM7" i="61"/>
  <c r="AM9" i="61"/>
  <c r="AM5" i="61"/>
  <c r="AN16" i="61"/>
  <c r="AO16" i="61" l="1"/>
  <c r="AN13" i="61"/>
  <c r="AN9" i="61"/>
  <c r="AN10" i="61"/>
  <c r="AN5" i="61"/>
  <c r="AN7" i="61"/>
  <c r="AP28" i="61"/>
  <c r="AQ28" i="61" s="1"/>
  <c r="AO10" i="61" l="1"/>
  <c r="AO5" i="61"/>
  <c r="AO7" i="61"/>
  <c r="AO13" i="61"/>
  <c r="AO9" i="61"/>
  <c r="AR28" i="61"/>
  <c r="AP16" i="61"/>
  <c r="AP13" i="61" l="1"/>
  <c r="AP10" i="61"/>
  <c r="AP7" i="61"/>
  <c r="AP5" i="61"/>
  <c r="AP9" i="61"/>
  <c r="AQ16" i="61"/>
  <c r="AQ13" i="61" l="1"/>
  <c r="AQ10" i="61"/>
  <c r="AQ7" i="61"/>
  <c r="AQ9" i="61"/>
  <c r="AQ5" i="61"/>
  <c r="AR16" i="61"/>
  <c r="AS28" i="61"/>
  <c r="AT28" i="61" l="1"/>
  <c r="AR13" i="61"/>
  <c r="AR9" i="61"/>
  <c r="AR5" i="61"/>
  <c r="AR10" i="61"/>
  <c r="AR7" i="61"/>
  <c r="AS16" i="61"/>
  <c r="AS5" i="61" l="1"/>
  <c r="AS9" i="61"/>
  <c r="AS13" i="61"/>
  <c r="AS10" i="61"/>
  <c r="AS7" i="61"/>
  <c r="AT16" i="61"/>
  <c r="AU28" i="61"/>
  <c r="AV28" i="61" s="1"/>
  <c r="AT13" i="61" l="1"/>
  <c r="AT10" i="61"/>
  <c r="AT7" i="61"/>
  <c r="AT9" i="61"/>
  <c r="AT5" i="61"/>
  <c r="AU16" i="61"/>
  <c r="AW28" i="61"/>
  <c r="AU13" i="61" l="1"/>
  <c r="AU10" i="61"/>
  <c r="AU7" i="61"/>
  <c r="AU9" i="61"/>
  <c r="AU5" i="61"/>
  <c r="AV16" i="61"/>
  <c r="AV13" i="61" l="1"/>
  <c r="AV9" i="61"/>
  <c r="AV10" i="61"/>
  <c r="AV5" i="61"/>
  <c r="AV7" i="61"/>
  <c r="AW16" i="61"/>
  <c r="AX28" i="61"/>
  <c r="AY28" i="61" l="1"/>
  <c r="AW10" i="61"/>
  <c r="AW5" i="61"/>
  <c r="AW13" i="61"/>
  <c r="AW7" i="61"/>
  <c r="AW9" i="61"/>
  <c r="AX16" i="61"/>
  <c r="AZ28" i="61" l="1"/>
  <c r="AX13" i="61"/>
  <c r="AX10" i="61"/>
  <c r="AX7" i="61"/>
  <c r="AX5" i="61"/>
  <c r="AX9" i="61"/>
  <c r="AY16" i="61"/>
  <c r="AZ16" i="61" l="1"/>
  <c r="BA28" i="61"/>
  <c r="BB28" i="61" s="1"/>
  <c r="AY13" i="61"/>
  <c r="AY10" i="61"/>
  <c r="AY7" i="61"/>
  <c r="AY9" i="61"/>
  <c r="AY5" i="61"/>
  <c r="AZ9" i="61" l="1"/>
  <c r="AZ5" i="61"/>
  <c r="AZ10" i="61"/>
  <c r="AZ7" i="61"/>
  <c r="BA16" i="61"/>
  <c r="BA13" i="61" l="1"/>
  <c r="BA5" i="61"/>
  <c r="BA9" i="61"/>
  <c r="BA10" i="61"/>
  <c r="BA7" i="61"/>
  <c r="BB16" i="61"/>
  <c r="BC28" i="61"/>
  <c r="BD28" i="61" l="1"/>
  <c r="BC16" i="61"/>
  <c r="BD16" i="61"/>
  <c r="C22" i="61" s="1"/>
  <c r="BB13" i="61"/>
  <c r="BB10" i="61"/>
  <c r="BB7" i="61"/>
  <c r="BB9" i="61"/>
  <c r="BB5" i="61"/>
  <c r="E22" i="61" l="1"/>
  <c r="C31" i="61"/>
  <c r="C44" i="61" s="1"/>
  <c r="C23" i="61"/>
  <c r="H23" i="61" s="1"/>
  <c r="I23" i="61" s="1"/>
  <c r="J23" i="61" s="1"/>
  <c r="K23" i="61" s="1"/>
  <c r="L23" i="61" s="1"/>
  <c r="M23" i="61" s="1"/>
  <c r="N23" i="61" s="1"/>
  <c r="O23" i="61" s="1"/>
  <c r="C24" i="61"/>
  <c r="BC13" i="61"/>
  <c r="BC10" i="61"/>
  <c r="BC7" i="61"/>
  <c r="BC9" i="61"/>
  <c r="BC5" i="61"/>
  <c r="BD13" i="61"/>
  <c r="BD9" i="61"/>
  <c r="BD10" i="61"/>
  <c r="BD5" i="61"/>
  <c r="BD7" i="61"/>
  <c r="C26" i="61"/>
  <c r="AG26" i="61" s="1"/>
  <c r="AH26" i="61" s="1"/>
  <c r="AI26" i="61" s="1"/>
  <c r="AJ26" i="61" s="1"/>
  <c r="AK26" i="61" s="1"/>
  <c r="AL26" i="61" s="1"/>
  <c r="C25" i="61"/>
  <c r="C27" i="61"/>
  <c r="P23" i="61" l="1"/>
  <c r="Q23" i="61" s="1"/>
  <c r="R23" i="61" s="1"/>
  <c r="S23" i="61" s="1"/>
  <c r="T23" i="61" s="1"/>
  <c r="U23" i="61" s="1"/>
  <c r="V23" i="61" s="1"/>
  <c r="W23" i="61" s="1"/>
  <c r="X23" i="61" s="1"/>
  <c r="Y23" i="61" s="1"/>
  <c r="Z23" i="61" s="1"/>
  <c r="AA23" i="61" s="1"/>
  <c r="AB23" i="61" s="1"/>
  <c r="AC23" i="61" s="1"/>
  <c r="AD23" i="61" s="1"/>
  <c r="AE23" i="61" s="1"/>
  <c r="AF23" i="61" s="1"/>
  <c r="AG23" i="61" s="1"/>
  <c r="AH23" i="61" s="1"/>
  <c r="AI23" i="61" s="1"/>
  <c r="AJ23" i="61" s="1"/>
  <c r="AK23" i="61" s="1"/>
  <c r="AL23" i="61" s="1"/>
  <c r="AM23" i="61" s="1"/>
  <c r="AN23" i="61" s="1"/>
  <c r="AO23" i="61" s="1"/>
  <c r="AP23" i="61" s="1"/>
  <c r="AQ23" i="61" s="1"/>
  <c r="AR23" i="61" s="1"/>
  <c r="AS23" i="61" s="1"/>
  <c r="AT23" i="61" s="1"/>
  <c r="AU23" i="61" s="1"/>
  <c r="AV23" i="61" s="1"/>
  <c r="AW23" i="61" s="1"/>
  <c r="AX23" i="61" s="1"/>
  <c r="AY23" i="61" s="1"/>
  <c r="AZ23" i="61" s="1"/>
  <c r="BA23" i="61" s="1"/>
  <c r="BB23" i="61" s="1"/>
  <c r="BC23" i="61" s="1"/>
  <c r="BD23" i="61" s="1"/>
  <c r="BE23" i="61" s="1"/>
  <c r="F22" i="61"/>
  <c r="E44" i="61"/>
  <c r="E52" i="61" s="1"/>
  <c r="F20" i="62" s="1"/>
  <c r="AA24" i="61"/>
  <c r="AB24" i="61" s="1"/>
  <c r="AC24" i="61" s="1"/>
  <c r="AD24" i="61" s="1"/>
  <c r="AE24" i="61" s="1"/>
  <c r="AF24" i="61" s="1"/>
  <c r="AG24" i="61" s="1"/>
  <c r="AH24" i="61" s="1"/>
  <c r="AI24" i="61" s="1"/>
  <c r="AJ24" i="61" s="1"/>
  <c r="AK24" i="61" s="1"/>
  <c r="AL24" i="61" s="1"/>
  <c r="AM24" i="61" s="1"/>
  <c r="AN24" i="61" s="1"/>
  <c r="AO24" i="61" s="1"/>
  <c r="AP24" i="61" s="1"/>
  <c r="AQ24" i="61" s="1"/>
  <c r="AR24" i="61" s="1"/>
  <c r="AS24" i="61" s="1"/>
  <c r="AT24" i="61" s="1"/>
  <c r="AU24" i="61" s="1"/>
  <c r="AV24" i="61" s="1"/>
  <c r="AW24" i="61" s="1"/>
  <c r="AX24" i="61" s="1"/>
  <c r="AY24" i="61" s="1"/>
  <c r="AZ24" i="61" s="1"/>
  <c r="BA24" i="61" s="1"/>
  <c r="BB24" i="61" s="1"/>
  <c r="BC24" i="61" s="1"/>
  <c r="BD24" i="61" s="1"/>
  <c r="BE24" i="61" s="1"/>
  <c r="AD25" i="61"/>
  <c r="AE25" i="61" s="1"/>
  <c r="AF25" i="61" s="1"/>
  <c r="AG25" i="61" s="1"/>
  <c r="AH25" i="61" s="1"/>
  <c r="AI25" i="61" s="1"/>
  <c r="AJ25" i="61" s="1"/>
  <c r="AK25" i="61" s="1"/>
  <c r="AL25" i="61" s="1"/>
  <c r="AM25" i="61" s="1"/>
  <c r="AN25" i="61" s="1"/>
  <c r="AO25" i="61" s="1"/>
  <c r="AP25" i="61" s="1"/>
  <c r="AQ25" i="61" s="1"/>
  <c r="AR25" i="61" s="1"/>
  <c r="AS25" i="61" s="1"/>
  <c r="AT25" i="61" s="1"/>
  <c r="AU25" i="61" s="1"/>
  <c r="AV25" i="61" s="1"/>
  <c r="AW25" i="61" s="1"/>
  <c r="AX25" i="61" s="1"/>
  <c r="AY25" i="61" s="1"/>
  <c r="AZ25" i="61" s="1"/>
  <c r="BA25" i="61" s="1"/>
  <c r="BB25" i="61" s="1"/>
  <c r="BC25" i="61" s="1"/>
  <c r="BD25" i="61" s="1"/>
  <c r="BE25" i="61" s="1"/>
  <c r="AM26" i="61"/>
  <c r="AN26" i="61" s="1"/>
  <c r="AO26" i="61" s="1"/>
  <c r="AP26" i="61" s="1"/>
  <c r="AQ26" i="61" s="1"/>
  <c r="AR26" i="61" s="1"/>
  <c r="AS26" i="61" s="1"/>
  <c r="AT26" i="61" s="1"/>
  <c r="AU26" i="61" s="1"/>
  <c r="AV26" i="61" s="1"/>
  <c r="AW26" i="61" s="1"/>
  <c r="AX26" i="61" s="1"/>
  <c r="AY26" i="61" s="1"/>
  <c r="AZ26" i="61" s="1"/>
  <c r="BA26" i="61" s="1"/>
  <c r="BB26" i="61" s="1"/>
  <c r="BC26" i="61" s="1"/>
  <c r="BD26" i="61" s="1"/>
  <c r="BE26" i="61" s="1"/>
  <c r="AR27" i="61"/>
  <c r="AS27" i="61" s="1"/>
  <c r="AT27" i="61" s="1"/>
  <c r="AU27" i="61" s="1"/>
  <c r="AV27" i="61" s="1"/>
  <c r="AW27" i="61" s="1"/>
  <c r="AX27" i="61" s="1"/>
  <c r="AY27" i="61" s="1"/>
  <c r="AZ27" i="61" s="1"/>
  <c r="BA27" i="61" s="1"/>
  <c r="BB27" i="61" s="1"/>
  <c r="BC27" i="61" s="1"/>
  <c r="BD27" i="61" s="1"/>
  <c r="BE27" i="61" s="1"/>
  <c r="D39" i="61"/>
  <c r="C33" i="61"/>
  <c r="C46" i="61" s="1"/>
  <c r="C32" i="61"/>
  <c r="C45" i="61" s="1"/>
  <c r="C34" i="61"/>
  <c r="C47" i="61" s="1"/>
  <c r="C36" i="61"/>
  <c r="C35" i="61"/>
  <c r="C48" i="61" s="1"/>
  <c r="BF23" i="61" l="1"/>
  <c r="G22" i="61"/>
  <c r="F44" i="61"/>
  <c r="F52" i="61" s="1"/>
  <c r="G20" i="62" s="1"/>
  <c r="BE36" i="61"/>
  <c r="BF27" i="61"/>
  <c r="BF36" i="61" s="1"/>
  <c r="BF26" i="61"/>
  <c r="BG26" i="61" s="1"/>
  <c r="BE35" i="61"/>
  <c r="BF25" i="61"/>
  <c r="BG25" i="61" s="1"/>
  <c r="BE34" i="61"/>
  <c r="BF24" i="61"/>
  <c r="G32" i="61"/>
  <c r="G45" i="61"/>
  <c r="J46" i="61"/>
  <c r="J33" i="61"/>
  <c r="AC36" i="61"/>
  <c r="T48" i="61"/>
  <c r="T35" i="61"/>
  <c r="O47" i="61"/>
  <c r="O34" i="61"/>
  <c r="BG23" i="61" l="1"/>
  <c r="BH23" i="61" s="1"/>
  <c r="H22" i="61"/>
  <c r="G44" i="61"/>
  <c r="G52" i="61" s="1"/>
  <c r="H20" i="62" s="1"/>
  <c r="BG27" i="61"/>
  <c r="BH27" i="61" s="1"/>
  <c r="BF35" i="61"/>
  <c r="BG24" i="61"/>
  <c r="BH24" i="61" s="1"/>
  <c r="BF34" i="61"/>
  <c r="BH26" i="61"/>
  <c r="BG35" i="61"/>
  <c r="BH25" i="61"/>
  <c r="BG34" i="61"/>
  <c r="H32" i="61"/>
  <c r="H45" i="61"/>
  <c r="K46" i="61"/>
  <c r="K33" i="61"/>
  <c r="U48" i="61"/>
  <c r="U35" i="61"/>
  <c r="P47" i="61"/>
  <c r="P34" i="61"/>
  <c r="AD36" i="61"/>
  <c r="BG36" i="61" l="1"/>
  <c r="H44" i="61"/>
  <c r="H52" i="61" s="1"/>
  <c r="I20" i="62" s="1"/>
  <c r="I22" i="61"/>
  <c r="BH34" i="61"/>
  <c r="BI25" i="61"/>
  <c r="BI24" i="61"/>
  <c r="BH36" i="61"/>
  <c r="BI27" i="61"/>
  <c r="BI23" i="61"/>
  <c r="BI26" i="61"/>
  <c r="BH35" i="61"/>
  <c r="L33" i="61"/>
  <c r="L46" i="61"/>
  <c r="I45" i="61"/>
  <c r="I32" i="61"/>
  <c r="V48" i="61"/>
  <c r="V35" i="61"/>
  <c r="Q47" i="61"/>
  <c r="Q34" i="61"/>
  <c r="AE36" i="61"/>
  <c r="J22" i="61" l="1"/>
  <c r="I44" i="61"/>
  <c r="I52" i="61" s="1"/>
  <c r="J20" i="62" s="1"/>
  <c r="BJ23" i="61"/>
  <c r="BJ27" i="61"/>
  <c r="BI36" i="61"/>
  <c r="BJ25" i="61"/>
  <c r="BI34" i="61"/>
  <c r="BI35" i="61"/>
  <c r="BJ26" i="61"/>
  <c r="BJ24" i="61"/>
  <c r="M46" i="61"/>
  <c r="M33" i="61"/>
  <c r="J32" i="61"/>
  <c r="J45" i="61"/>
  <c r="R47" i="61"/>
  <c r="R34" i="61"/>
  <c r="W48" i="61"/>
  <c r="W35" i="61"/>
  <c r="AF36" i="61"/>
  <c r="K22" i="61" l="1"/>
  <c r="J44" i="61"/>
  <c r="J52" i="61" s="1"/>
  <c r="K20" i="62" s="1"/>
  <c r="BK23" i="61"/>
  <c r="BK24" i="61"/>
  <c r="BJ36" i="61"/>
  <c r="BK27" i="61"/>
  <c r="BK36" i="61" s="1"/>
  <c r="BJ34" i="61"/>
  <c r="BK25" i="61"/>
  <c r="BK34" i="61" s="1"/>
  <c r="BK26" i="61"/>
  <c r="BK35" i="61" s="1"/>
  <c r="BJ35" i="61"/>
  <c r="K45" i="61"/>
  <c r="K32" i="61"/>
  <c r="N33" i="61"/>
  <c r="N46" i="61"/>
  <c r="AG36" i="61"/>
  <c r="S47" i="61"/>
  <c r="S34" i="61"/>
  <c r="X48" i="61"/>
  <c r="X35" i="61"/>
  <c r="L22" i="61" l="1"/>
  <c r="K44" i="61"/>
  <c r="K52" i="61" s="1"/>
  <c r="L20" i="62" s="1"/>
  <c r="O46" i="61"/>
  <c r="O33" i="61"/>
  <c r="L32" i="61"/>
  <c r="L45" i="61"/>
  <c r="Y48" i="61"/>
  <c r="Y35" i="61"/>
  <c r="AH36" i="61"/>
  <c r="T47" i="61"/>
  <c r="T34" i="61"/>
  <c r="L44" i="61" l="1"/>
  <c r="L52" i="61" s="1"/>
  <c r="M20" i="62" s="1"/>
  <c r="M22" i="61"/>
  <c r="M45" i="61"/>
  <c r="M32" i="61"/>
  <c r="P46" i="61"/>
  <c r="P33" i="61"/>
  <c r="Z48" i="61"/>
  <c r="Z35" i="61"/>
  <c r="U47" i="61"/>
  <c r="U34" i="61"/>
  <c r="AI36" i="61"/>
  <c r="N22" i="61" l="1"/>
  <c r="M44" i="61"/>
  <c r="M52" i="61" s="1"/>
  <c r="N20" i="62" s="1"/>
  <c r="Q33" i="61"/>
  <c r="Q46" i="61"/>
  <c r="N32" i="61"/>
  <c r="N45" i="61"/>
  <c r="AJ36" i="61"/>
  <c r="AA48" i="61"/>
  <c r="AA35" i="61"/>
  <c r="V47" i="61"/>
  <c r="V34" i="61"/>
  <c r="O22" i="61" l="1"/>
  <c r="N44" i="61"/>
  <c r="N52" i="61" s="1"/>
  <c r="O20" i="62" s="1"/>
  <c r="R33" i="61"/>
  <c r="R46" i="61"/>
  <c r="O32" i="61"/>
  <c r="O45" i="61"/>
  <c r="AB48" i="61"/>
  <c r="AB35" i="61"/>
  <c r="AK36" i="61"/>
  <c r="W47" i="61"/>
  <c r="W34" i="61"/>
  <c r="O44" i="61" l="1"/>
  <c r="O52" i="61" s="1"/>
  <c r="P20" i="62" s="1"/>
  <c r="P22" i="61"/>
  <c r="P32" i="61"/>
  <c r="P45" i="61"/>
  <c r="S46" i="61"/>
  <c r="S33" i="61"/>
  <c r="AC48" i="61"/>
  <c r="AC35" i="61"/>
  <c r="X47" i="61"/>
  <c r="X34" i="61"/>
  <c r="AL36" i="61"/>
  <c r="Q22" i="61" l="1"/>
  <c r="Q32" i="61"/>
  <c r="Q45" i="61"/>
  <c r="T46" i="61"/>
  <c r="T33" i="61"/>
  <c r="AD48" i="61"/>
  <c r="AD35" i="61"/>
  <c r="Y47" i="61"/>
  <c r="Y34" i="61"/>
  <c r="AM36" i="61"/>
  <c r="R22" i="61" l="1"/>
  <c r="U33" i="61"/>
  <c r="U46" i="61" s="1"/>
  <c r="R32" i="61"/>
  <c r="AN36" i="61"/>
  <c r="AE35" i="61"/>
  <c r="AE48" i="61" s="1"/>
  <c r="Z34" i="61"/>
  <c r="Z47" i="61" s="1"/>
  <c r="Q44" i="61" l="1"/>
  <c r="Q52" i="61" s="1"/>
  <c r="R20" i="62" s="1"/>
  <c r="R44" i="61"/>
  <c r="S22" i="61"/>
  <c r="R45" i="61"/>
  <c r="V33" i="61"/>
  <c r="V46" i="61"/>
  <c r="S32" i="61"/>
  <c r="S45" i="61" s="1"/>
  <c r="AO36" i="61"/>
  <c r="AF48" i="61"/>
  <c r="AF35" i="61"/>
  <c r="AA47" i="61"/>
  <c r="AA34" i="61"/>
  <c r="R52" i="61" l="1"/>
  <c r="S20" i="62" s="1"/>
  <c r="T22" i="61"/>
  <c r="W33" i="61"/>
  <c r="W46" i="61"/>
  <c r="T45" i="61"/>
  <c r="AB47" i="61"/>
  <c r="AB34" i="61"/>
  <c r="AP36" i="61"/>
  <c r="AG48" i="61"/>
  <c r="AG35" i="61"/>
  <c r="S44" i="61" l="1"/>
  <c r="S52" i="61" s="1"/>
  <c r="T20" i="62" s="1"/>
  <c r="U22" i="61"/>
  <c r="X46" i="61"/>
  <c r="X33" i="61"/>
  <c r="AH48" i="61"/>
  <c r="AH35" i="61"/>
  <c r="AC47" i="61"/>
  <c r="AC34" i="61"/>
  <c r="AQ36" i="61"/>
  <c r="U44" i="61" l="1"/>
  <c r="V22" i="61"/>
  <c r="U45" i="61"/>
  <c r="V45" i="61"/>
  <c r="Y33" i="61"/>
  <c r="Y46" i="61"/>
  <c r="AR36" i="61"/>
  <c r="AI48" i="61"/>
  <c r="AI35" i="61"/>
  <c r="AD47" i="61"/>
  <c r="AD34" i="61"/>
  <c r="U52" i="61" l="1"/>
  <c r="V20" i="62" s="1"/>
  <c r="W22" i="61"/>
  <c r="V44" i="61"/>
  <c r="V52" i="61" s="1"/>
  <c r="W20" i="62" s="1"/>
  <c r="W45" i="61"/>
  <c r="Z33" i="61"/>
  <c r="Z46" i="61" s="1"/>
  <c r="AJ48" i="61"/>
  <c r="AJ35" i="61"/>
  <c r="AS36" i="61"/>
  <c r="AE34" i="61"/>
  <c r="AE47" i="61" s="1"/>
  <c r="W44" i="61" l="1"/>
  <c r="W52" i="61" s="1"/>
  <c r="X20" i="62" s="1"/>
  <c r="X22" i="61"/>
  <c r="X45" i="61"/>
  <c r="AA46" i="61"/>
  <c r="AA33" i="61"/>
  <c r="AF47" i="61"/>
  <c r="AF34" i="61"/>
  <c r="AK48" i="61"/>
  <c r="AK35" i="61"/>
  <c r="AT36" i="61"/>
  <c r="Y22" i="61" l="1"/>
  <c r="AB46" i="61"/>
  <c r="AB33" i="61"/>
  <c r="Y45" i="61"/>
  <c r="AU36" i="61"/>
  <c r="AG47" i="61"/>
  <c r="AG34" i="61"/>
  <c r="AL48" i="61"/>
  <c r="AL35" i="61"/>
  <c r="Z22" i="61" l="1"/>
  <c r="Y44" i="61"/>
  <c r="Y52" i="61" s="1"/>
  <c r="Z20" i="62" s="1"/>
  <c r="AC46" i="61"/>
  <c r="AC33" i="61"/>
  <c r="Z45" i="61"/>
  <c r="AH47" i="61"/>
  <c r="AH34" i="61"/>
  <c r="AM48" i="61"/>
  <c r="AM35" i="61"/>
  <c r="AV36" i="61"/>
  <c r="AA22" i="61" l="1"/>
  <c r="AD46" i="61"/>
  <c r="AD33" i="61"/>
  <c r="AI47" i="61"/>
  <c r="AI34" i="61"/>
  <c r="AW36" i="61"/>
  <c r="AN35" i="61"/>
  <c r="AN48" i="61" s="1"/>
  <c r="Z44" i="61" l="1"/>
  <c r="Z52" i="61" s="1"/>
  <c r="AA20" i="62" s="1"/>
  <c r="AB22" i="61"/>
  <c r="AB45" i="61"/>
  <c r="AE33" i="61"/>
  <c r="AE46" i="61"/>
  <c r="AO48" i="61"/>
  <c r="AO35" i="61"/>
  <c r="AJ47" i="61"/>
  <c r="AJ34" i="61"/>
  <c r="AX36" i="61"/>
  <c r="AC22" i="61" l="1"/>
  <c r="AF46" i="61"/>
  <c r="AF33" i="61"/>
  <c r="AC45" i="61"/>
  <c r="AY36" i="61"/>
  <c r="AP48" i="61"/>
  <c r="AP35" i="61"/>
  <c r="AK47" i="61"/>
  <c r="AK34" i="61"/>
  <c r="AD22" i="61" l="1"/>
  <c r="AG33" i="61"/>
  <c r="AG46" i="61" s="1"/>
  <c r="AL34" i="61"/>
  <c r="AL47" i="61" s="1"/>
  <c r="AZ36" i="61"/>
  <c r="AQ35" i="61"/>
  <c r="AQ48" i="61" s="1"/>
  <c r="AD44" i="61" l="1"/>
  <c r="AE22" i="61"/>
  <c r="AD45" i="61"/>
  <c r="AH46" i="61"/>
  <c r="AH33" i="61"/>
  <c r="BA36" i="61"/>
  <c r="AM47" i="61"/>
  <c r="AM34" i="61"/>
  <c r="AR35" i="61"/>
  <c r="AR48" i="61" s="1"/>
  <c r="AD52" i="61" l="1"/>
  <c r="AE20" i="62" s="1"/>
  <c r="AF22" i="61"/>
  <c r="AI46" i="61"/>
  <c r="AI33" i="61"/>
  <c r="AF45" i="61"/>
  <c r="AS48" i="61"/>
  <c r="AS35" i="61"/>
  <c r="BB36" i="61"/>
  <c r="AN47" i="61"/>
  <c r="AN34" i="61"/>
  <c r="AE44" i="61" l="1"/>
  <c r="AG22" i="61"/>
  <c r="AJ46" i="61"/>
  <c r="AJ33" i="61"/>
  <c r="AO47" i="61"/>
  <c r="AO34" i="61"/>
  <c r="BC36" i="61"/>
  <c r="BD36" i="61"/>
  <c r="AT48" i="61"/>
  <c r="AT35" i="61"/>
  <c r="AH22" i="61" l="1"/>
  <c r="AG44" i="61"/>
  <c r="AG45" i="61"/>
  <c r="AH45" i="61"/>
  <c r="AK46" i="61"/>
  <c r="AK33" i="61"/>
  <c r="AU48" i="61"/>
  <c r="AU35" i="61"/>
  <c r="AP47" i="61"/>
  <c r="AP34" i="61"/>
  <c r="AG52" i="61" l="1"/>
  <c r="AH20" i="62" s="1"/>
  <c r="AI22" i="61"/>
  <c r="AH44" i="61"/>
  <c r="AH52" i="61" s="1"/>
  <c r="AI20" i="62" s="1"/>
  <c r="AL33" i="61"/>
  <c r="AL46" i="61" s="1"/>
  <c r="AI45" i="61"/>
  <c r="AV35" i="61"/>
  <c r="AV48" i="61" s="1"/>
  <c r="AQ34" i="61"/>
  <c r="AQ47" i="61" s="1"/>
  <c r="AI44" i="61" l="1"/>
  <c r="AI52" i="61" s="1"/>
  <c r="AJ20" i="62" s="1"/>
  <c r="AJ22" i="61"/>
  <c r="AM46" i="61"/>
  <c r="AM33" i="61"/>
  <c r="AJ45" i="61"/>
  <c r="AW48" i="61"/>
  <c r="AW35" i="61"/>
  <c r="AR34" i="61"/>
  <c r="AR47" i="61" s="1"/>
  <c r="AK22" i="61" l="1"/>
  <c r="AN33" i="61"/>
  <c r="AN46" i="61" s="1"/>
  <c r="AK45" i="61"/>
  <c r="AX35" i="61"/>
  <c r="AX48" i="61" s="1"/>
  <c r="AS47" i="61"/>
  <c r="AS34" i="61"/>
  <c r="AL22" i="61" l="1"/>
  <c r="AK44" i="61"/>
  <c r="AK52" i="61" s="1"/>
  <c r="AL20" i="62" s="1"/>
  <c r="AO33" i="61"/>
  <c r="AO46" i="61" s="1"/>
  <c r="AL45" i="61"/>
  <c r="AY48" i="61"/>
  <c r="AY35" i="61"/>
  <c r="AT47" i="61"/>
  <c r="AT34" i="61"/>
  <c r="AM22" i="61" l="1"/>
  <c r="AP33" i="61"/>
  <c r="AP46" i="61"/>
  <c r="AZ35" i="61"/>
  <c r="AZ48" i="61" s="1"/>
  <c r="AU47" i="61"/>
  <c r="AU34" i="61"/>
  <c r="AL44" i="61" l="1"/>
  <c r="AL52" i="61" s="1"/>
  <c r="AM20" i="62" s="1"/>
  <c r="AN22" i="61"/>
  <c r="AN45" i="61"/>
  <c r="AQ33" i="61"/>
  <c r="AQ46" i="61" s="1"/>
  <c r="AV34" i="61"/>
  <c r="AV47" i="61" s="1"/>
  <c r="BA48" i="61"/>
  <c r="BA35" i="61"/>
  <c r="AO22" i="61" l="1"/>
  <c r="AR46" i="61"/>
  <c r="AR33" i="61"/>
  <c r="AO45" i="61"/>
  <c r="AW47" i="61"/>
  <c r="AW34" i="61"/>
  <c r="BB48" i="61"/>
  <c r="BB35" i="61"/>
  <c r="AP22" i="61" l="1"/>
  <c r="AO44" i="61"/>
  <c r="AO52" i="61" s="1"/>
  <c r="AP20" i="62" s="1"/>
  <c r="AS33" i="61"/>
  <c r="AS46" i="61" s="1"/>
  <c r="BC35" i="61"/>
  <c r="BC48" i="61" s="1"/>
  <c r="AX34" i="61"/>
  <c r="AP44" i="61" l="1"/>
  <c r="AQ22" i="61"/>
  <c r="AT46" i="61"/>
  <c r="AT33" i="61"/>
  <c r="AP45" i="61"/>
  <c r="AY47" i="61"/>
  <c r="AY34" i="61"/>
  <c r="AX47" i="61"/>
  <c r="BD35" i="61"/>
  <c r="BD48" i="61" s="1"/>
  <c r="AP52" i="61" l="1"/>
  <c r="AQ20" i="62" s="1"/>
  <c r="AR22" i="61"/>
  <c r="AR45" i="61"/>
  <c r="AU46" i="61"/>
  <c r="AU33" i="61"/>
  <c r="AZ47" i="61"/>
  <c r="AZ34" i="61"/>
  <c r="AQ44" i="61" l="1"/>
  <c r="AS22" i="61"/>
  <c r="AV46" i="61"/>
  <c r="AV33" i="61"/>
  <c r="BA34" i="61"/>
  <c r="BA47" i="61" s="1"/>
  <c r="AT22" i="61" l="1"/>
  <c r="AS45" i="61"/>
  <c r="AT45" i="61"/>
  <c r="AW33" i="61"/>
  <c r="AW46" i="61"/>
  <c r="BB47" i="61"/>
  <c r="BB34" i="61"/>
  <c r="AS44" i="61" l="1"/>
  <c r="AS52" i="61" s="1"/>
  <c r="AT20" i="62" s="1"/>
  <c r="AU22" i="61"/>
  <c r="AT44" i="61"/>
  <c r="AT52" i="61" s="1"/>
  <c r="AU20" i="62" s="1"/>
  <c r="AX33" i="61"/>
  <c r="AX46" i="61" s="1"/>
  <c r="AU45" i="61"/>
  <c r="BC34" i="61"/>
  <c r="BC47" i="61" s="1"/>
  <c r="AU44" i="61" l="1"/>
  <c r="AU52" i="61" s="1"/>
  <c r="AV20" i="62" s="1"/>
  <c r="AV22" i="61"/>
  <c r="AY46" i="61"/>
  <c r="AY33" i="61"/>
  <c r="AV45" i="61"/>
  <c r="BD34" i="61"/>
  <c r="BD47" i="61" s="1"/>
  <c r="AW22" i="61" l="1"/>
  <c r="AZ33" i="61"/>
  <c r="AZ46" i="61" s="1"/>
  <c r="AW45" i="61"/>
  <c r="AW44" i="61" l="1"/>
  <c r="AW52" i="61" s="1"/>
  <c r="AX20" i="62" s="1"/>
  <c r="AX22" i="61"/>
  <c r="AX45" i="61"/>
  <c r="AY22" i="61" l="1"/>
  <c r="BB46" i="61"/>
  <c r="AX44" i="61" l="1"/>
  <c r="AX52" i="61" s="1"/>
  <c r="AY20" i="62" s="1"/>
  <c r="AZ22" i="61"/>
  <c r="AZ45" i="61"/>
  <c r="BC46" i="61"/>
  <c r="BA22" i="61" l="1"/>
  <c r="BA45" i="61"/>
  <c r="BD46" i="61"/>
  <c r="BB22" i="61" l="1"/>
  <c r="BA44" i="61" l="1"/>
  <c r="BB44" i="61"/>
  <c r="BC22" i="61"/>
  <c r="BB45" i="61"/>
  <c r="BB52" i="61" l="1"/>
  <c r="BC20" i="62" s="1"/>
  <c r="BD22" i="61"/>
  <c r="BD45" i="61"/>
  <c r="BC44" i="61" l="1"/>
  <c r="BE22" i="61"/>
  <c r="H42" i="45"/>
  <c r="H43" i="45"/>
  <c r="H44" i="45"/>
  <c r="H45" i="45"/>
  <c r="BF22" i="61" l="1"/>
  <c r="BG22" i="61" l="1"/>
  <c r="F14" i="60"/>
  <c r="AO34" i="47"/>
  <c r="AN34" i="47"/>
  <c r="AM34" i="47"/>
  <c r="AL34" i="47"/>
  <c r="AK34" i="47"/>
  <c r="AJ34" i="47"/>
  <c r="AI34" i="47"/>
  <c r="AH34" i="47"/>
  <c r="AG34" i="47"/>
  <c r="AF34" i="47"/>
  <c r="AE34" i="47"/>
  <c r="AD34" i="47"/>
  <c r="AC34" i="47"/>
  <c r="AB34" i="47"/>
  <c r="AA34" i="47"/>
  <c r="Z34" i="47"/>
  <c r="Y34" i="47"/>
  <c r="X34" i="47"/>
  <c r="W34" i="47"/>
  <c r="V34" i="47"/>
  <c r="U34" i="47"/>
  <c r="T34" i="47"/>
  <c r="S34" i="47"/>
  <c r="R34" i="47"/>
  <c r="Q34" i="47"/>
  <c r="P34" i="47"/>
  <c r="O34" i="47"/>
  <c r="N34" i="47"/>
  <c r="M34" i="47"/>
  <c r="L34" i="47"/>
  <c r="K34" i="47"/>
  <c r="J34" i="47"/>
  <c r="I34" i="47"/>
  <c r="H34" i="47"/>
  <c r="G34" i="47"/>
  <c r="F34" i="47"/>
  <c r="AB106" i="33"/>
  <c r="AR106" i="33"/>
  <c r="AP5" i="19"/>
  <c r="AO4" i="19"/>
  <c r="AO5" i="19"/>
  <c r="AH106" i="33" s="1"/>
  <c r="AO3" i="19"/>
  <c r="AO9" i="19" l="1"/>
  <c r="BH22" i="61"/>
  <c r="BI22" i="61" l="1"/>
  <c r="BJ22" i="61" l="1"/>
  <c r="AW106" i="33"/>
  <c r="BK22" i="61" l="1"/>
  <c r="Y105" i="33"/>
  <c r="I5" i="33"/>
  <c r="K14" i="19"/>
  <c r="K13" i="19"/>
  <c r="K12" i="19"/>
  <c r="K11" i="19"/>
  <c r="K10" i="19"/>
  <c r="K9" i="19"/>
  <c r="K8" i="19"/>
  <c r="K7" i="19"/>
  <c r="K6" i="19"/>
  <c r="K5" i="19"/>
  <c r="K4" i="19"/>
  <c r="K3" i="19"/>
  <c r="H14" i="19"/>
  <c r="H13" i="19"/>
  <c r="H12" i="19"/>
  <c r="H11" i="19"/>
  <c r="H10" i="19"/>
  <c r="H9" i="19"/>
  <c r="H8" i="19"/>
  <c r="H7" i="19"/>
  <c r="H6" i="19"/>
  <c r="H5" i="19"/>
  <c r="H4" i="19"/>
  <c r="H3" i="19"/>
  <c r="R42" i="45" l="1"/>
  <c r="V42" i="45"/>
  <c r="N42" i="45"/>
  <c r="O42" i="45"/>
  <c r="S42" i="45"/>
  <c r="W42" i="45"/>
  <c r="P42" i="45"/>
  <c r="T42" i="45"/>
  <c r="M42" i="45"/>
  <c r="Q42" i="45"/>
  <c r="U42" i="45"/>
  <c r="W41" i="45"/>
  <c r="V41" i="45"/>
  <c r="U41" i="45"/>
  <c r="T41" i="45"/>
  <c r="S41" i="45"/>
  <c r="R41" i="45"/>
  <c r="Q41" i="45"/>
  <c r="P41" i="45"/>
  <c r="O41" i="45"/>
  <c r="N41" i="45"/>
  <c r="M41" i="45"/>
  <c r="H27" i="45"/>
  <c r="H28" i="45"/>
  <c r="H29" i="45"/>
  <c r="H30" i="45"/>
  <c r="H26" i="45"/>
  <c r="H66" i="45" l="1"/>
  <c r="H111" i="45"/>
  <c r="H65" i="45"/>
  <c r="H110" i="45"/>
  <c r="H64" i="45"/>
  <c r="H109" i="45"/>
  <c r="H63" i="45"/>
  <c r="H108" i="45"/>
  <c r="V44" i="45"/>
  <c r="R44" i="45"/>
  <c r="Q44" i="45"/>
  <c r="T44" i="45"/>
  <c r="W44" i="45"/>
  <c r="O44" i="45"/>
  <c r="U44" i="45"/>
  <c r="M44" i="45"/>
  <c r="P44" i="45"/>
  <c r="S44" i="45"/>
  <c r="N44" i="45"/>
  <c r="K15" i="19"/>
  <c r="H15" i="19"/>
  <c r="Q45" i="45"/>
  <c r="T45" i="45"/>
  <c r="P45" i="45"/>
  <c r="U45" i="45"/>
  <c r="M45" i="45"/>
  <c r="L45" i="45"/>
  <c r="D43" i="57"/>
  <c r="E43" i="57" s="1"/>
  <c r="F43" i="57" s="1"/>
  <c r="G43" i="57" s="1"/>
  <c r="X41" i="45" l="1"/>
  <c r="O43" i="45"/>
  <c r="U43" i="45"/>
  <c r="Q43" i="45"/>
  <c r="R43" i="45"/>
  <c r="N43" i="45"/>
  <c r="P43" i="45"/>
  <c r="M43" i="45"/>
  <c r="V43" i="45"/>
  <c r="S43" i="45"/>
  <c r="W43" i="45"/>
  <c r="T43" i="45"/>
  <c r="K16" i="19"/>
  <c r="H16" i="19"/>
  <c r="O45" i="45"/>
  <c r="N45" i="45"/>
  <c r="R45" i="45"/>
  <c r="W45" i="45"/>
  <c r="S45" i="45"/>
  <c r="V45" i="45"/>
  <c r="AR105" i="33"/>
  <c r="AF105" i="33"/>
  <c r="K17" i="19" l="1"/>
  <c r="H17" i="19"/>
  <c r="D14" i="60"/>
  <c r="E14" i="60"/>
  <c r="AE29" i="47"/>
  <c r="S29" i="47"/>
  <c r="T29" i="47" s="1"/>
  <c r="U29" i="47" s="1"/>
  <c r="V29" i="47" s="1"/>
  <c r="W29" i="47" s="1"/>
  <c r="X29" i="47" s="1"/>
  <c r="Y29" i="47" s="1"/>
  <c r="Z29" i="47" s="1"/>
  <c r="AA29" i="47" s="1"/>
  <c r="AB29" i="47" s="1"/>
  <c r="AC29" i="47" s="1"/>
  <c r="AE55" i="47"/>
  <c r="AF55" i="47" s="1"/>
  <c r="AG55" i="47" s="1"/>
  <c r="AH55" i="47" s="1"/>
  <c r="AI55" i="47" s="1"/>
  <c r="AJ55" i="47" s="1"/>
  <c r="AK55" i="47" s="1"/>
  <c r="AL55" i="47" s="1"/>
  <c r="AM55" i="47" s="1"/>
  <c r="AN55" i="47" s="1"/>
  <c r="AO55" i="47" s="1"/>
  <c r="AE56" i="47"/>
  <c r="AF56" i="47" s="1"/>
  <c r="AG56" i="47" s="1"/>
  <c r="AH56" i="47" s="1"/>
  <c r="AI56" i="47" s="1"/>
  <c r="AJ56" i="47" s="1"/>
  <c r="AK56" i="47" s="1"/>
  <c r="AL56" i="47" s="1"/>
  <c r="AM56" i="47" s="1"/>
  <c r="AN56" i="47" s="1"/>
  <c r="AO56" i="47" s="1"/>
  <c r="AQ29" i="47" l="1"/>
  <c r="AR29" i="47" s="1"/>
  <c r="AS29" i="47" s="1"/>
  <c r="AT29" i="47" s="1"/>
  <c r="AU29" i="47" s="1"/>
  <c r="AV29" i="47" s="1"/>
  <c r="AW29" i="47" s="1"/>
  <c r="AX29" i="47" s="1"/>
  <c r="AY29" i="47" s="1"/>
  <c r="AZ29" i="47" s="1"/>
  <c r="BA29" i="47" s="1"/>
  <c r="AP34" i="47"/>
  <c r="X42" i="45"/>
  <c r="Y41" i="45"/>
  <c r="H18" i="19"/>
  <c r="K18" i="19"/>
  <c r="Y42" i="45"/>
  <c r="X45" i="45"/>
  <c r="AQ55" i="47"/>
  <c r="AQ56" i="47"/>
  <c r="AQ34" i="47" l="1"/>
  <c r="Z41" i="45"/>
  <c r="X44" i="45"/>
  <c r="X43" i="45"/>
  <c r="Y44" i="45"/>
  <c r="Y43" i="45"/>
  <c r="K19" i="19"/>
  <c r="H19" i="19"/>
  <c r="Z42" i="45"/>
  <c r="Y45" i="45"/>
  <c r="AR56" i="47"/>
  <c r="AR55" i="47"/>
  <c r="AA41" i="45" l="1"/>
  <c r="AR34" i="47"/>
  <c r="Z44" i="45"/>
  <c r="Z43" i="45"/>
  <c r="AA44" i="45"/>
  <c r="AB41" i="45"/>
  <c r="Z45" i="45"/>
  <c r="AA42" i="45"/>
  <c r="K20" i="19"/>
  <c r="H20" i="19"/>
  <c r="AS56" i="47"/>
  <c r="AS55" i="47"/>
  <c r="AS34" i="47" l="1"/>
  <c r="AA43" i="45"/>
  <c r="K21" i="19"/>
  <c r="H21" i="19"/>
  <c r="AA45" i="45"/>
  <c r="AB42" i="45"/>
  <c r="AT55" i="47"/>
  <c r="AT56" i="47"/>
  <c r="AD41" i="45" l="1"/>
  <c r="AT34" i="47"/>
  <c r="AB43" i="45"/>
  <c r="AB44" i="45"/>
  <c r="AB45" i="45"/>
  <c r="H22" i="19"/>
  <c r="K22" i="19"/>
  <c r="AC41" i="45"/>
  <c r="AU56" i="47"/>
  <c r="AU55" i="47"/>
  <c r="AU34" i="47" l="1"/>
  <c r="K23" i="19"/>
  <c r="H23" i="19"/>
  <c r="AC42" i="45"/>
  <c r="AV55" i="47"/>
  <c r="AV56" i="47"/>
  <c r="AD42" i="45" l="1"/>
  <c r="AD44" i="45"/>
  <c r="AV34" i="47"/>
  <c r="AC43" i="45"/>
  <c r="AC44" i="45"/>
  <c r="AE42" i="45"/>
  <c r="AE41" i="45"/>
  <c r="AD45" i="45"/>
  <c r="AC45" i="45"/>
  <c r="K24" i="19"/>
  <c r="H24" i="19"/>
  <c r="AW56" i="47"/>
  <c r="AW55" i="47"/>
  <c r="AD43" i="45" l="1"/>
  <c r="AW34" i="47"/>
  <c r="AF41" i="45"/>
  <c r="AF44" i="45"/>
  <c r="K25" i="19"/>
  <c r="H25" i="19"/>
  <c r="AE45" i="45"/>
  <c r="AF42" i="45"/>
  <c r="AX55" i="47"/>
  <c r="AX56" i="47"/>
  <c r="AX34" i="47" l="1"/>
  <c r="AF43" i="45"/>
  <c r="AE44" i="45"/>
  <c r="AE43" i="45"/>
  <c r="AG41" i="45"/>
  <c r="K26" i="19"/>
  <c r="H26" i="19"/>
  <c r="AF45" i="45"/>
  <c r="AY56" i="47"/>
  <c r="AY55" i="47"/>
  <c r="AY34" i="47" l="1"/>
  <c r="AG42" i="45"/>
  <c r="AI41" i="45"/>
  <c r="AH41" i="45"/>
  <c r="AG45" i="45"/>
  <c r="K27" i="19"/>
  <c r="H27" i="19"/>
  <c r="AZ56" i="47"/>
  <c r="AZ55" i="47"/>
  <c r="AZ34" i="47" l="1"/>
  <c r="AH44" i="45"/>
  <c r="AG44" i="45"/>
  <c r="AG43" i="45"/>
  <c r="K28" i="19"/>
  <c r="H28" i="19"/>
  <c r="AI42" i="45"/>
  <c r="AH42" i="45"/>
  <c r="BA55" i="47"/>
  <c r="BA56" i="47"/>
  <c r="AJ41" i="45" l="1"/>
  <c r="AJ44" i="45"/>
  <c r="BA34" i="47"/>
  <c r="AI43" i="45"/>
  <c r="AI44" i="45"/>
  <c r="AH43" i="45"/>
  <c r="AH45" i="45"/>
  <c r="AI45" i="45"/>
  <c r="K29" i="19"/>
  <c r="H29" i="19"/>
  <c r="AJ42" i="45" l="1"/>
  <c r="AK41" i="45"/>
  <c r="BB34" i="47"/>
  <c r="AK44" i="45"/>
  <c r="AK42" i="45"/>
  <c r="K30" i="19"/>
  <c r="H30" i="19"/>
  <c r="AJ45" i="45"/>
  <c r="BC56" i="47"/>
  <c r="BC55" i="47"/>
  <c r="AJ43" i="45" l="1"/>
  <c r="BC34" i="47"/>
  <c r="AL41" i="45"/>
  <c r="AK43" i="45"/>
  <c r="AK45" i="45"/>
  <c r="K31" i="19"/>
  <c r="H31" i="19"/>
  <c r="BD55" i="47"/>
  <c r="BD56" i="47"/>
  <c r="BD34" i="47" l="1"/>
  <c r="AL42" i="45"/>
  <c r="AL44" i="45"/>
  <c r="AM41" i="45"/>
  <c r="AM42" i="45"/>
  <c r="K32" i="19"/>
  <c r="H32" i="19"/>
  <c r="AL45" i="45"/>
  <c r="BE56" i="47"/>
  <c r="BE55" i="47"/>
  <c r="BE34" i="47" l="1"/>
  <c r="AL43" i="45"/>
  <c r="AN44" i="45"/>
  <c r="AN41" i="45"/>
  <c r="K33" i="19"/>
  <c r="H33" i="19"/>
  <c r="AM45" i="45"/>
  <c r="BF55" i="47"/>
  <c r="BF56" i="47"/>
  <c r="BF34" i="47" l="1"/>
  <c r="AN42" i="45"/>
  <c r="AO42" i="45"/>
  <c r="AM44" i="45"/>
  <c r="AM43" i="45"/>
  <c r="AO41" i="45"/>
  <c r="K34" i="19"/>
  <c r="H34" i="19"/>
  <c r="AN45" i="45"/>
  <c r="BG56" i="47"/>
  <c r="BH56" i="47" s="1"/>
  <c r="BI56" i="47" s="1"/>
  <c r="BJ56" i="47" s="1"/>
  <c r="BK56" i="47" s="1"/>
  <c r="BL56" i="47" s="1"/>
  <c r="BM56" i="47" s="1"/>
  <c r="BG55" i="47"/>
  <c r="BH55" i="47" s="1"/>
  <c r="BI55" i="47" s="1"/>
  <c r="BJ55" i="47" s="1"/>
  <c r="BK55" i="47" s="1"/>
  <c r="BL55" i="47" s="1"/>
  <c r="BM55" i="47" s="1"/>
  <c r="BG34" i="47" l="1"/>
  <c r="AN43" i="45"/>
  <c r="AO45" i="45"/>
  <c r="K35" i="19"/>
  <c r="H35" i="19"/>
  <c r="AP41" i="45"/>
  <c r="E6" i="48"/>
  <c r="E7" i="48"/>
  <c r="E8" i="48"/>
  <c r="E9" i="48"/>
  <c r="E10" i="48"/>
  <c r="E4" i="48"/>
  <c r="H62" i="45"/>
  <c r="H41" i="45"/>
  <c r="L44" i="45"/>
  <c r="L42" i="45"/>
  <c r="AQ44" i="45" l="1"/>
  <c r="AQ41" i="45"/>
  <c r="BH34" i="47"/>
  <c r="AP44" i="45"/>
  <c r="AO44" i="45"/>
  <c r="AO43" i="45"/>
  <c r="K36" i="19"/>
  <c r="H36" i="19"/>
  <c r="AP42" i="45"/>
  <c r="L43" i="45"/>
  <c r="K74" i="47"/>
  <c r="L74" i="47"/>
  <c r="M74" i="47"/>
  <c r="N74" i="47"/>
  <c r="O74" i="47"/>
  <c r="P74" i="47"/>
  <c r="Q74" i="47"/>
  <c r="R74" i="47"/>
  <c r="S74" i="47"/>
  <c r="T74" i="47"/>
  <c r="U74" i="47"/>
  <c r="V74" i="47"/>
  <c r="W74" i="47"/>
  <c r="X74" i="47"/>
  <c r="Y74" i="47"/>
  <c r="Z74" i="47"/>
  <c r="AA74" i="47"/>
  <c r="AB74" i="47"/>
  <c r="AC74" i="47"/>
  <c r="AD74" i="47"/>
  <c r="AE74" i="47"/>
  <c r="AF74" i="47"/>
  <c r="AG74" i="47"/>
  <c r="AH74" i="47"/>
  <c r="AI74" i="47"/>
  <c r="AJ74" i="47"/>
  <c r="AK74" i="47"/>
  <c r="AL74" i="47"/>
  <c r="AM74" i="47"/>
  <c r="AN74" i="47"/>
  <c r="AO74" i="47"/>
  <c r="AP74" i="47"/>
  <c r="AQ74" i="47"/>
  <c r="AR74" i="47"/>
  <c r="AS74" i="47"/>
  <c r="AT74" i="47"/>
  <c r="AU74" i="47"/>
  <c r="AV74" i="47"/>
  <c r="AW74" i="47"/>
  <c r="AX74" i="47"/>
  <c r="AY74" i="47"/>
  <c r="AZ74" i="47"/>
  <c r="BA74" i="47"/>
  <c r="BB74" i="47"/>
  <c r="BC74" i="47"/>
  <c r="BD74" i="47"/>
  <c r="BE74" i="47"/>
  <c r="BF74" i="47"/>
  <c r="BG74" i="47"/>
  <c r="BH74" i="47"/>
  <c r="BI74" i="47"/>
  <c r="BJ74" i="47"/>
  <c r="BK74" i="47"/>
  <c r="BL74" i="47"/>
  <c r="BM74" i="47"/>
  <c r="AQ42" i="45" l="1"/>
  <c r="BI34" i="47"/>
  <c r="AR41" i="45"/>
  <c r="AP43" i="45"/>
  <c r="AQ45" i="45"/>
  <c r="AP45" i="45"/>
  <c r="K37" i="19"/>
  <c r="H37" i="19"/>
  <c r="L24" i="45"/>
  <c r="H12" i="48"/>
  <c r="F6" i="47" s="1"/>
  <c r="AQ43" i="45" l="1"/>
  <c r="BJ34" i="47"/>
  <c r="AT41" i="45"/>
  <c r="AR42" i="45"/>
  <c r="K38" i="19"/>
  <c r="AR45" i="45"/>
  <c r="AS41" i="45"/>
  <c r="BM89" i="47"/>
  <c r="BL89" i="47"/>
  <c r="BK89" i="47"/>
  <c r="BJ89" i="47"/>
  <c r="BI89" i="47"/>
  <c r="BH89" i="47"/>
  <c r="BG89" i="47"/>
  <c r="BF89" i="47"/>
  <c r="BE89" i="47"/>
  <c r="BD89" i="47"/>
  <c r="BC89" i="47"/>
  <c r="BB89" i="47"/>
  <c r="BA89" i="47"/>
  <c r="AZ89" i="47"/>
  <c r="AY89" i="47"/>
  <c r="AX89" i="47"/>
  <c r="AW89" i="47"/>
  <c r="AV89" i="47"/>
  <c r="AU89" i="47"/>
  <c r="AT89" i="47"/>
  <c r="AS89" i="47"/>
  <c r="AR89" i="47"/>
  <c r="AQ89" i="47"/>
  <c r="AP89" i="47"/>
  <c r="AO89" i="47"/>
  <c r="AN89" i="47"/>
  <c r="AM89" i="47"/>
  <c r="AL89" i="47"/>
  <c r="AK89" i="47"/>
  <c r="AJ89" i="47"/>
  <c r="AI89" i="47"/>
  <c r="AH89" i="47"/>
  <c r="AG89" i="47"/>
  <c r="AF89" i="47"/>
  <c r="AE89" i="47"/>
  <c r="AD89" i="47"/>
  <c r="AC89" i="47"/>
  <c r="AB89" i="47"/>
  <c r="AA89" i="47"/>
  <c r="Z89" i="47"/>
  <c r="Y89" i="47"/>
  <c r="X89" i="47"/>
  <c r="W89" i="47"/>
  <c r="V89" i="47"/>
  <c r="U89" i="47"/>
  <c r="T89" i="47"/>
  <c r="S89" i="47"/>
  <c r="R89" i="47"/>
  <c r="Q89" i="47"/>
  <c r="P89" i="47"/>
  <c r="O89" i="47"/>
  <c r="N89" i="47"/>
  <c r="M89" i="47"/>
  <c r="L89" i="47"/>
  <c r="K89" i="47"/>
  <c r="J89" i="47"/>
  <c r="I89" i="47"/>
  <c r="H89" i="47"/>
  <c r="G89" i="47"/>
  <c r="F89" i="47"/>
  <c r="BK34" i="47" l="1"/>
  <c r="AT44" i="45"/>
  <c r="AR43" i="45"/>
  <c r="AR44" i="45"/>
  <c r="AS42" i="45"/>
  <c r="K39" i="19"/>
  <c r="H39" i="19"/>
  <c r="D16" i="48"/>
  <c r="F16" i="48" s="1"/>
  <c r="AU41" i="45" l="1"/>
  <c r="BM34" i="47"/>
  <c r="BL34" i="47"/>
  <c r="AT42" i="45"/>
  <c r="AS43" i="45"/>
  <c r="AS44" i="45"/>
  <c r="K40" i="19"/>
  <c r="H40" i="19"/>
  <c r="AV41" i="45"/>
  <c r="AT45" i="45"/>
  <c r="AS45" i="45"/>
  <c r="BL42" i="48"/>
  <c r="BH42" i="48"/>
  <c r="BD42" i="48"/>
  <c r="AZ42" i="48"/>
  <c r="BO42" i="48"/>
  <c r="BK42" i="48"/>
  <c r="BG42" i="48"/>
  <c r="BC42" i="48"/>
  <c r="AY42" i="48"/>
  <c r="AU42" i="48"/>
  <c r="AQ42" i="48"/>
  <c r="AM42" i="48"/>
  <c r="AI42" i="48"/>
  <c r="AE42" i="48"/>
  <c r="AA42" i="48"/>
  <c r="W42" i="48"/>
  <c r="S42" i="48"/>
  <c r="O42" i="48"/>
  <c r="K42" i="48"/>
  <c r="BN42" i="48"/>
  <c r="BJ42" i="48"/>
  <c r="BF42" i="48"/>
  <c r="BB42" i="48"/>
  <c r="AX42" i="48"/>
  <c r="AT42" i="48"/>
  <c r="AP42" i="48"/>
  <c r="AL42" i="48"/>
  <c r="AH42" i="48"/>
  <c r="AD42" i="48"/>
  <c r="Z42" i="48"/>
  <c r="V42" i="48"/>
  <c r="R42" i="48"/>
  <c r="N42" i="48"/>
  <c r="J42" i="48"/>
  <c r="BM42" i="48"/>
  <c r="BI42" i="48"/>
  <c r="BE42" i="48"/>
  <c r="BA42" i="48"/>
  <c r="AW42" i="48"/>
  <c r="AS42" i="48"/>
  <c r="AO42" i="48"/>
  <c r="AK42" i="48"/>
  <c r="AG42" i="48"/>
  <c r="AC42" i="48"/>
  <c r="Y42" i="48"/>
  <c r="U42" i="48"/>
  <c r="Q42" i="48"/>
  <c r="M42" i="48"/>
  <c r="I42" i="48"/>
  <c r="AV42" i="48"/>
  <c r="AR42" i="48"/>
  <c r="AN42" i="48"/>
  <c r="AJ42" i="48"/>
  <c r="AF42" i="48"/>
  <c r="AB42" i="48"/>
  <c r="X42" i="48"/>
  <c r="T42" i="48"/>
  <c r="P42" i="48"/>
  <c r="L42" i="48"/>
  <c r="H42" i="48"/>
  <c r="AU42" i="45" l="1"/>
  <c r="AU44" i="45"/>
  <c r="AT43" i="45"/>
  <c r="AU45" i="45"/>
  <c r="AV42" i="45"/>
  <c r="K41" i="19"/>
  <c r="H41" i="19"/>
  <c r="BO43" i="48"/>
  <c r="BN43" i="48"/>
  <c r="BM43" i="48"/>
  <c r="BL43" i="48"/>
  <c r="BK43" i="48"/>
  <c r="BJ43" i="48"/>
  <c r="BI43" i="48"/>
  <c r="BH43" i="48"/>
  <c r="BG43" i="48"/>
  <c r="BF43" i="48"/>
  <c r="BE43" i="48"/>
  <c r="BD43" i="48"/>
  <c r="BC43" i="48"/>
  <c r="BB43" i="48"/>
  <c r="BA43" i="48"/>
  <c r="AZ43" i="48"/>
  <c r="AY43" i="48"/>
  <c r="AX43" i="48"/>
  <c r="AW43" i="48"/>
  <c r="AV43" i="48"/>
  <c r="AU43" i="48"/>
  <c r="AT43" i="48"/>
  <c r="AS43" i="48"/>
  <c r="AR43" i="48"/>
  <c r="AQ43" i="48"/>
  <c r="AP43" i="48"/>
  <c r="AO43" i="48"/>
  <c r="AN43" i="48"/>
  <c r="AM43" i="48"/>
  <c r="AL43" i="48"/>
  <c r="AK43" i="48"/>
  <c r="AJ43" i="48"/>
  <c r="AI43" i="48"/>
  <c r="AH43" i="48"/>
  <c r="AG43" i="48"/>
  <c r="AF43" i="48"/>
  <c r="AE43" i="48"/>
  <c r="AD43" i="48"/>
  <c r="AC43" i="48"/>
  <c r="AB43" i="48"/>
  <c r="AA43" i="48"/>
  <c r="Z43" i="48"/>
  <c r="Y43" i="48"/>
  <c r="X43" i="48"/>
  <c r="W43" i="48"/>
  <c r="V43" i="48"/>
  <c r="U43" i="48"/>
  <c r="T43" i="48"/>
  <c r="S43" i="48"/>
  <c r="R43" i="48"/>
  <c r="Q43" i="48"/>
  <c r="P43" i="48"/>
  <c r="O43" i="48"/>
  <c r="N43" i="48"/>
  <c r="M43" i="48"/>
  <c r="L43" i="48"/>
  <c r="K43" i="48"/>
  <c r="J43" i="48"/>
  <c r="I43" i="48"/>
  <c r="H43" i="48"/>
  <c r="BO39" i="48"/>
  <c r="BN39" i="48"/>
  <c r="BM39" i="48"/>
  <c r="BL39" i="48"/>
  <c r="BK39" i="48"/>
  <c r="BJ39" i="48"/>
  <c r="BI39" i="48"/>
  <c r="BH39" i="48"/>
  <c r="BG39" i="48"/>
  <c r="BF39" i="48"/>
  <c r="BE39" i="48"/>
  <c r="BD39" i="48"/>
  <c r="BC39" i="48"/>
  <c r="BB39" i="48"/>
  <c r="BA39" i="48"/>
  <c r="AZ39" i="48"/>
  <c r="AY39" i="48"/>
  <c r="AX39" i="48"/>
  <c r="AW39" i="48"/>
  <c r="AV39" i="48"/>
  <c r="AU39" i="48"/>
  <c r="AT39" i="48"/>
  <c r="AS39" i="48"/>
  <c r="AR39" i="48"/>
  <c r="AQ39" i="48"/>
  <c r="AP39" i="48"/>
  <c r="AO39" i="48"/>
  <c r="AN39" i="48"/>
  <c r="AM39" i="48"/>
  <c r="AL39" i="48"/>
  <c r="AK39" i="48"/>
  <c r="AJ39" i="48"/>
  <c r="AI39" i="48"/>
  <c r="AH39" i="48"/>
  <c r="AG39" i="48"/>
  <c r="AF39" i="48"/>
  <c r="AE39" i="48"/>
  <c r="AD39" i="48"/>
  <c r="AC39" i="48"/>
  <c r="AB39" i="48"/>
  <c r="AA39" i="48"/>
  <c r="Z39" i="48"/>
  <c r="Y39" i="48"/>
  <c r="X39" i="48"/>
  <c r="W39" i="48"/>
  <c r="V39" i="48"/>
  <c r="U39" i="48"/>
  <c r="T39" i="48"/>
  <c r="S39" i="48"/>
  <c r="R39" i="48"/>
  <c r="Q39" i="48"/>
  <c r="P39" i="48"/>
  <c r="O39" i="48"/>
  <c r="N39" i="48"/>
  <c r="M39" i="48"/>
  <c r="L39" i="48"/>
  <c r="K39" i="48"/>
  <c r="J39" i="48"/>
  <c r="I39" i="48"/>
  <c r="H39" i="48"/>
  <c r="D15" i="48"/>
  <c r="F15" i="48" s="1"/>
  <c r="H41" i="48" s="1"/>
  <c r="D14" i="48"/>
  <c r="F14" i="48" s="1"/>
  <c r="BL40" i="48" s="1"/>
  <c r="AU43" i="45" l="1"/>
  <c r="AW41" i="45"/>
  <c r="AV43" i="45"/>
  <c r="AV44" i="45"/>
  <c r="AV45" i="45"/>
  <c r="K42" i="19"/>
  <c r="H42" i="19"/>
  <c r="K40" i="48"/>
  <c r="S40" i="48"/>
  <c r="AA40" i="48"/>
  <c r="AI40" i="48"/>
  <c r="AQ40" i="48"/>
  <c r="BC40" i="48"/>
  <c r="BK40" i="48"/>
  <c r="I40" i="48"/>
  <c r="M40" i="48"/>
  <c r="Q40" i="48"/>
  <c r="U40" i="48"/>
  <c r="Y40" i="48"/>
  <c r="AC40" i="48"/>
  <c r="AG40" i="48"/>
  <c r="AK40" i="48"/>
  <c r="AO40" i="48"/>
  <c r="AS40" i="48"/>
  <c r="AW40" i="48"/>
  <c r="BA40" i="48"/>
  <c r="BE40" i="48"/>
  <c r="BI40" i="48"/>
  <c r="BM40" i="48"/>
  <c r="J40" i="48"/>
  <c r="N40" i="48"/>
  <c r="R40" i="48"/>
  <c r="V40" i="48"/>
  <c r="Z40" i="48"/>
  <c r="AD40" i="48"/>
  <c r="AH40" i="48"/>
  <c r="AL40" i="48"/>
  <c r="AP40" i="48"/>
  <c r="AT40" i="48"/>
  <c r="AX40" i="48"/>
  <c r="BB40" i="48"/>
  <c r="BF40" i="48"/>
  <c r="BJ40" i="48"/>
  <c r="BN40" i="48"/>
  <c r="O40" i="48"/>
  <c r="W40" i="48"/>
  <c r="AE40" i="48"/>
  <c r="AM40" i="48"/>
  <c r="AU40" i="48"/>
  <c r="AY40" i="48"/>
  <c r="BG40" i="48"/>
  <c r="BO40" i="48"/>
  <c r="H40" i="48"/>
  <c r="L40" i="48"/>
  <c r="P40" i="48"/>
  <c r="T40" i="48"/>
  <c r="X40" i="48"/>
  <c r="AB40" i="48"/>
  <c r="AF40" i="48"/>
  <c r="AJ40" i="48"/>
  <c r="AN40" i="48"/>
  <c r="AR40" i="48"/>
  <c r="AV40" i="48"/>
  <c r="AZ40" i="48"/>
  <c r="BD40" i="48"/>
  <c r="BH40" i="48"/>
  <c r="BL41" i="48"/>
  <c r="BH41" i="48"/>
  <c r="BD41" i="48"/>
  <c r="AZ41" i="48"/>
  <c r="AV41" i="48"/>
  <c r="AR41" i="48"/>
  <c r="AN41" i="48"/>
  <c r="AJ41" i="48"/>
  <c r="AF41" i="48"/>
  <c r="AB41" i="48"/>
  <c r="X41" i="48"/>
  <c r="T41" i="48"/>
  <c r="P41" i="48"/>
  <c r="L41" i="48"/>
  <c r="BK41" i="48"/>
  <c r="BG41" i="48"/>
  <c r="BC41" i="48"/>
  <c r="AY41" i="48"/>
  <c r="AU41" i="48"/>
  <c r="AQ41" i="48"/>
  <c r="AM41" i="48"/>
  <c r="AI41" i="48"/>
  <c r="AE41" i="48"/>
  <c r="AA41" i="48"/>
  <c r="W41" i="48"/>
  <c r="S41" i="48"/>
  <c r="O41" i="48"/>
  <c r="BO41" i="48"/>
  <c r="K41" i="48"/>
  <c r="AS41" i="48"/>
  <c r="Y41" i="48"/>
  <c r="Q41" i="48"/>
  <c r="I41" i="48"/>
  <c r="BN41" i="48"/>
  <c r="BJ41" i="48"/>
  <c r="BF41" i="48"/>
  <c r="BB41" i="48"/>
  <c r="AX41" i="48"/>
  <c r="AT41" i="48"/>
  <c r="AP41" i="48"/>
  <c r="AL41" i="48"/>
  <c r="AH41" i="48"/>
  <c r="AD41" i="48"/>
  <c r="Z41" i="48"/>
  <c r="V41" i="48"/>
  <c r="R41" i="48"/>
  <c r="N41" i="48"/>
  <c r="J41" i="48"/>
  <c r="BM41" i="48"/>
  <c r="BI41" i="48"/>
  <c r="BE41" i="48"/>
  <c r="BA41" i="48"/>
  <c r="AW41" i="48"/>
  <c r="AO41" i="48"/>
  <c r="AK41" i="48"/>
  <c r="AG41" i="48"/>
  <c r="AC41" i="48"/>
  <c r="U41" i="48"/>
  <c r="M41" i="48"/>
  <c r="AW42" i="45" l="1"/>
  <c r="AY41" i="45"/>
  <c r="AX41" i="45"/>
  <c r="K43" i="19"/>
  <c r="H43" i="19"/>
  <c r="AW45" i="45"/>
  <c r="AW44" i="45" l="1"/>
  <c r="AW43" i="45"/>
  <c r="AX44" i="45"/>
  <c r="K44" i="19"/>
  <c r="H44" i="19"/>
  <c r="AX42" i="45"/>
  <c r="AZ42" i="45" l="1"/>
  <c r="AZ41" i="45"/>
  <c r="AY42" i="45"/>
  <c r="AX43" i="45"/>
  <c r="AY44" i="45"/>
  <c r="AX45" i="45"/>
  <c r="AY45" i="45"/>
  <c r="K45" i="19"/>
  <c r="H45" i="19"/>
  <c r="BA41" i="45"/>
  <c r="AZ44" i="45" l="1"/>
  <c r="AY43" i="45"/>
  <c r="AZ45" i="45"/>
  <c r="BA42" i="45"/>
  <c r="K46" i="19"/>
  <c r="H46" i="19"/>
  <c r="AZ43" i="45" l="1"/>
  <c r="BA44" i="45"/>
  <c r="BA43" i="45"/>
  <c r="BB42" i="45"/>
  <c r="BB41" i="45"/>
  <c r="K47" i="19"/>
  <c r="H47" i="19"/>
  <c r="BA45" i="45"/>
  <c r="BC41" i="45" l="1"/>
  <c r="BC44" i="45"/>
  <c r="BD41" i="45"/>
  <c r="K48" i="19"/>
  <c r="H48" i="19"/>
  <c r="BB45" i="45"/>
  <c r="BC42" i="45"/>
  <c r="BB43" i="45" l="1"/>
  <c r="BC43" i="45"/>
  <c r="BB44" i="45"/>
  <c r="BD44" i="45"/>
  <c r="BE41" i="45"/>
  <c r="BC45" i="45"/>
  <c r="K49" i="19"/>
  <c r="H49" i="19"/>
  <c r="BD42" i="45"/>
  <c r="BD43" i="45" l="1"/>
  <c r="BE44" i="45"/>
  <c r="BF41" i="45"/>
  <c r="BE42" i="45"/>
  <c r="K50" i="19"/>
  <c r="H50" i="19"/>
  <c r="BD45" i="45"/>
  <c r="BE43" i="45" l="1"/>
  <c r="BF42" i="45"/>
  <c r="K51" i="19"/>
  <c r="H51" i="19"/>
  <c r="BE45" i="45"/>
  <c r="BG41" i="45" l="1"/>
  <c r="K52" i="19"/>
  <c r="H52" i="19"/>
  <c r="BH41" i="45"/>
  <c r="BF45" i="45"/>
  <c r="BF44" i="45" l="1"/>
  <c r="BH44" i="45"/>
  <c r="BF43" i="45"/>
  <c r="BG42" i="45"/>
  <c r="BI41" i="45"/>
  <c r="K53" i="19"/>
  <c r="H53" i="19"/>
  <c r="BH42" i="45"/>
  <c r="BG44" i="45" l="1"/>
  <c r="BG43" i="45"/>
  <c r="BH43" i="45"/>
  <c r="BI44" i="45"/>
  <c r="K54" i="19"/>
  <c r="H54" i="19"/>
  <c r="BG45" i="45"/>
  <c r="BH45" i="45"/>
  <c r="BJ41" i="45"/>
  <c r="BI42" i="45"/>
  <c r="BI43" i="45" l="1"/>
  <c r="BK41" i="45"/>
  <c r="BJ42" i="45"/>
  <c r="BI45" i="45"/>
  <c r="K55" i="19"/>
  <c r="H55" i="19"/>
  <c r="BJ44" i="45" l="1"/>
  <c r="BL41" i="45"/>
  <c r="BJ43" i="45"/>
  <c r="BK42" i="45"/>
  <c r="K56" i="19"/>
  <c r="H56" i="19"/>
  <c r="BJ45" i="45"/>
  <c r="BK45" i="45" l="1"/>
  <c r="BM41" i="45"/>
  <c r="K57" i="19"/>
  <c r="H57" i="19"/>
  <c r="BL44" i="45" l="1"/>
  <c r="BL42" i="45"/>
  <c r="BK44" i="45"/>
  <c r="BK43" i="45"/>
  <c r="BN41" i="45"/>
  <c r="BM42" i="45"/>
  <c r="K58" i="19"/>
  <c r="H58" i="19"/>
  <c r="BL45" i="45"/>
  <c r="BO41" i="45" l="1"/>
  <c r="BM44" i="45"/>
  <c r="BL43" i="45"/>
  <c r="BM43" i="45"/>
  <c r="BN44" i="45"/>
  <c r="BM45" i="45"/>
  <c r="BN42" i="45"/>
  <c r="K59" i="19"/>
  <c r="H59" i="19"/>
  <c r="BN43" i="45" l="1"/>
  <c r="BP41" i="45"/>
  <c r="BN45" i="45"/>
  <c r="K60" i="19"/>
  <c r="H60" i="19"/>
  <c r="BO42" i="45" l="1"/>
  <c r="BO44" i="45"/>
  <c r="BP42" i="45"/>
  <c r="K61" i="19"/>
  <c r="H61" i="19"/>
  <c r="BO45" i="45"/>
  <c r="BO43" i="45" l="1"/>
  <c r="BQ41" i="45"/>
  <c r="BP44" i="45"/>
  <c r="BP43" i="45"/>
  <c r="BR41" i="45"/>
  <c r="BP45" i="45"/>
  <c r="K62" i="19"/>
  <c r="H62" i="19"/>
  <c r="BQ42" i="45" l="1"/>
  <c r="BQ44" i="45"/>
  <c r="BR44" i="45"/>
  <c r="BQ45" i="45"/>
  <c r="BR42" i="45"/>
  <c r="BS41" i="45" l="1"/>
  <c r="BQ43" i="45"/>
  <c r="BR43" i="45"/>
  <c r="BS42" i="45"/>
  <c r="BR45" i="45"/>
  <c r="BS44" i="45" l="1"/>
  <c r="BS43" i="45"/>
  <c r="BS45" i="45"/>
  <c r="H158" i="45" l="1"/>
  <c r="H144" i="45"/>
  <c r="H145" i="45"/>
  <c r="H146" i="45"/>
  <c r="H147" i="45"/>
  <c r="H148" i="45"/>
  <c r="H149" i="45"/>
  <c r="H150" i="45"/>
  <c r="H151" i="45"/>
  <c r="H152" i="45"/>
  <c r="H153" i="45"/>
  <c r="H154" i="45"/>
  <c r="H155" i="45"/>
  <c r="H156" i="45"/>
  <c r="H157" i="45"/>
  <c r="H143" i="45"/>
  <c r="H139" i="45"/>
  <c r="H138" i="45"/>
  <c r="H123" i="45"/>
  <c r="H124" i="45"/>
  <c r="H125" i="45"/>
  <c r="H126" i="45"/>
  <c r="H127" i="45"/>
  <c r="H128" i="45"/>
  <c r="H129" i="45"/>
  <c r="H130" i="45"/>
  <c r="H131" i="45"/>
  <c r="H132" i="45"/>
  <c r="H133" i="45"/>
  <c r="H134" i="45"/>
  <c r="H135" i="45"/>
  <c r="H136" i="45"/>
  <c r="H137" i="45"/>
  <c r="H122" i="45"/>
  <c r="H107" i="45"/>
  <c r="H106" i="45"/>
  <c r="H86" i="45"/>
  <c r="AI8" i="19" l="1"/>
  <c r="AI9" i="19"/>
  <c r="C29" i="47"/>
  <c r="G148" i="47" l="1"/>
  <c r="H148" i="47"/>
  <c r="I148" i="47"/>
  <c r="J148" i="47"/>
  <c r="K148" i="47"/>
  <c r="L148" i="47"/>
  <c r="M148" i="47"/>
  <c r="N148" i="47"/>
  <c r="O148" i="47"/>
  <c r="P148" i="47"/>
  <c r="Q148" i="47"/>
  <c r="R148" i="47"/>
  <c r="S148" i="47"/>
  <c r="T148" i="47"/>
  <c r="U148" i="47"/>
  <c r="V148" i="47"/>
  <c r="W148" i="47"/>
  <c r="X148" i="47"/>
  <c r="Y148" i="47"/>
  <c r="Z148" i="47"/>
  <c r="AA148" i="47"/>
  <c r="AB148" i="47"/>
  <c r="AC148" i="47"/>
  <c r="AD148" i="47"/>
  <c r="AE148" i="47"/>
  <c r="AF148" i="47"/>
  <c r="AG148" i="47"/>
  <c r="AH148" i="47"/>
  <c r="AI148" i="47"/>
  <c r="AJ148" i="47"/>
  <c r="AK148" i="47"/>
  <c r="AL148" i="47"/>
  <c r="AM148" i="47"/>
  <c r="AN148" i="47"/>
  <c r="AO148" i="47"/>
  <c r="AP148" i="47"/>
  <c r="AQ148" i="47"/>
  <c r="AR148" i="47"/>
  <c r="AS148" i="47"/>
  <c r="AT148" i="47"/>
  <c r="AU148" i="47"/>
  <c r="AV148" i="47"/>
  <c r="AW148" i="47"/>
  <c r="AX148" i="47"/>
  <c r="AY148" i="47"/>
  <c r="AZ148" i="47"/>
  <c r="BA148" i="47"/>
  <c r="BB148" i="47"/>
  <c r="BC148" i="47"/>
  <c r="BD148" i="47"/>
  <c r="BE148" i="47"/>
  <c r="BF148" i="47"/>
  <c r="BG148" i="47"/>
  <c r="BH148" i="47"/>
  <c r="BI148" i="47"/>
  <c r="BJ148" i="47"/>
  <c r="BK148" i="47"/>
  <c r="BL148" i="47"/>
  <c r="BM148" i="47"/>
  <c r="F148" i="47"/>
  <c r="J74" i="47"/>
  <c r="I74" i="47"/>
  <c r="H74" i="47"/>
  <c r="G74" i="47"/>
  <c r="F74" i="47"/>
  <c r="F60" i="47"/>
  <c r="BM63" i="47"/>
  <c r="BL63" i="47"/>
  <c r="BK63" i="47"/>
  <c r="BJ63" i="47"/>
  <c r="BI63" i="47"/>
  <c r="BH63" i="47"/>
  <c r="BG63" i="47"/>
  <c r="BF63" i="47"/>
  <c r="BE63" i="47"/>
  <c r="BD63" i="47"/>
  <c r="BC63" i="47"/>
  <c r="BB63" i="47"/>
  <c r="BA63" i="47"/>
  <c r="AZ63" i="47"/>
  <c r="AY63" i="47"/>
  <c r="AX63" i="47"/>
  <c r="AW63" i="47"/>
  <c r="AV63" i="47"/>
  <c r="AU63" i="47"/>
  <c r="AT63" i="47"/>
  <c r="AS63" i="47"/>
  <c r="AR63" i="47"/>
  <c r="AQ63" i="47"/>
  <c r="AP63" i="47"/>
  <c r="AO63" i="47"/>
  <c r="AN63" i="47"/>
  <c r="AM63" i="47"/>
  <c r="AL63" i="47"/>
  <c r="AK63" i="47"/>
  <c r="AJ63" i="47"/>
  <c r="AI63" i="47"/>
  <c r="AH63" i="47"/>
  <c r="AG63" i="47"/>
  <c r="AF63" i="47"/>
  <c r="AE63" i="47"/>
  <c r="AD63" i="47"/>
  <c r="AC63" i="47"/>
  <c r="AB63" i="47"/>
  <c r="AA63" i="47"/>
  <c r="Z63" i="47"/>
  <c r="Y63" i="47"/>
  <c r="X63" i="47"/>
  <c r="W63" i="47"/>
  <c r="V63" i="47"/>
  <c r="U63" i="47"/>
  <c r="T63" i="47"/>
  <c r="S63" i="47"/>
  <c r="R63" i="47"/>
  <c r="Q63" i="47"/>
  <c r="P63" i="47"/>
  <c r="O63" i="47"/>
  <c r="N63" i="47"/>
  <c r="M63" i="47"/>
  <c r="L63" i="47"/>
  <c r="K63" i="47"/>
  <c r="J63" i="47"/>
  <c r="I63" i="47"/>
  <c r="H63" i="47"/>
  <c r="G63" i="47"/>
  <c r="F63" i="47"/>
  <c r="BM62" i="47"/>
  <c r="BL62" i="47"/>
  <c r="BK62" i="47"/>
  <c r="BJ62" i="47"/>
  <c r="BI62" i="47"/>
  <c r="BH62" i="47"/>
  <c r="BG62" i="47"/>
  <c r="BF62" i="47"/>
  <c r="BE62" i="47"/>
  <c r="BD62" i="47"/>
  <c r="BC62" i="47"/>
  <c r="BB62" i="47"/>
  <c r="BA62" i="47"/>
  <c r="AZ62" i="47"/>
  <c r="AY62" i="47"/>
  <c r="AX62" i="47"/>
  <c r="AW62" i="47"/>
  <c r="AV62" i="47"/>
  <c r="AU62" i="47"/>
  <c r="AT62" i="47"/>
  <c r="AS62" i="47"/>
  <c r="AR62" i="47"/>
  <c r="AQ62" i="47"/>
  <c r="AP62" i="47"/>
  <c r="AO62" i="47"/>
  <c r="AN62" i="47"/>
  <c r="AM62" i="47"/>
  <c r="AL62" i="47"/>
  <c r="AK62" i="47"/>
  <c r="AJ62" i="47"/>
  <c r="AI62" i="47"/>
  <c r="AH62" i="47"/>
  <c r="AG62" i="47"/>
  <c r="AF62" i="47"/>
  <c r="AE62" i="47"/>
  <c r="AD62" i="47"/>
  <c r="AC62" i="47"/>
  <c r="AB62" i="47"/>
  <c r="AA62" i="47"/>
  <c r="Z62" i="47"/>
  <c r="Y62" i="47"/>
  <c r="X62" i="47"/>
  <c r="W62" i="47"/>
  <c r="V62" i="47"/>
  <c r="U62" i="47"/>
  <c r="T62" i="47"/>
  <c r="S62" i="47"/>
  <c r="R62" i="47"/>
  <c r="Q62" i="47"/>
  <c r="P62" i="47"/>
  <c r="O62" i="47"/>
  <c r="N62" i="47"/>
  <c r="M62" i="47"/>
  <c r="L62" i="47"/>
  <c r="K62" i="47"/>
  <c r="J62" i="47"/>
  <c r="I62" i="47"/>
  <c r="H62" i="47"/>
  <c r="G62" i="47"/>
  <c r="F62" i="47"/>
  <c r="F15" i="47" l="1"/>
  <c r="F85" i="47" s="1"/>
  <c r="H38" i="48" l="1"/>
  <c r="D9" i="48" l="1"/>
  <c r="F9" i="48" s="1"/>
  <c r="D7" i="48"/>
  <c r="BM35" i="48" l="1"/>
  <c r="BI35" i="48"/>
  <c r="BE35" i="48"/>
  <c r="BA35" i="48"/>
  <c r="AW35" i="48"/>
  <c r="AS35" i="48"/>
  <c r="AO35" i="48"/>
  <c r="AK35" i="48"/>
  <c r="AG35" i="48"/>
  <c r="AC35" i="48"/>
  <c r="Y35" i="48"/>
  <c r="U35" i="48"/>
  <c r="Q35" i="48"/>
  <c r="M35" i="48"/>
  <c r="I35" i="48"/>
  <c r="BG35" i="48"/>
  <c r="AI35" i="48"/>
  <c r="AA35" i="48"/>
  <c r="S35" i="48"/>
  <c r="K35" i="48"/>
  <c r="BL35" i="48"/>
  <c r="BH35" i="48"/>
  <c r="BD35" i="48"/>
  <c r="AZ35" i="48"/>
  <c r="AV35" i="48"/>
  <c r="AR35" i="48"/>
  <c r="AN35" i="48"/>
  <c r="AJ35" i="48"/>
  <c r="AF35" i="48"/>
  <c r="AB35" i="48"/>
  <c r="X35" i="48"/>
  <c r="T35" i="48"/>
  <c r="P35" i="48"/>
  <c r="L35" i="48"/>
  <c r="H35" i="48"/>
  <c r="BK35" i="48"/>
  <c r="BC35" i="48"/>
  <c r="AY35" i="48"/>
  <c r="AU35" i="48"/>
  <c r="AQ35" i="48"/>
  <c r="AM35" i="48"/>
  <c r="AE35" i="48"/>
  <c r="W35" i="48"/>
  <c r="O35" i="48"/>
  <c r="BO35" i="48"/>
  <c r="BN35" i="48"/>
  <c r="BJ35" i="48"/>
  <c r="BF35" i="48"/>
  <c r="BB35" i="48"/>
  <c r="AX35" i="48"/>
  <c r="AT35" i="48"/>
  <c r="AP35" i="48"/>
  <c r="AL35" i="48"/>
  <c r="AH35" i="48"/>
  <c r="AD35" i="48"/>
  <c r="Z35" i="48"/>
  <c r="V35" i="48"/>
  <c r="R35" i="48"/>
  <c r="N35" i="48"/>
  <c r="J35" i="48"/>
  <c r="AH3" i="19"/>
  <c r="AH4" i="19"/>
  <c r="AH5" i="19"/>
  <c r="AH6" i="19"/>
  <c r="AH7" i="19"/>
  <c r="AH8" i="19"/>
  <c r="AI7" i="19"/>
  <c r="AI6" i="19"/>
  <c r="C34" i="47"/>
  <c r="AJ8" i="19" s="1"/>
  <c r="C33" i="47"/>
  <c r="AJ7" i="19" s="1"/>
  <c r="C32" i="47"/>
  <c r="AJ6" i="19" s="1"/>
  <c r="C30" i="47"/>
  <c r="AJ4" i="19" s="1"/>
  <c r="C31" i="47"/>
  <c r="AJ5" i="19" s="1"/>
  <c r="AJ3" i="19"/>
  <c r="BM132" i="47"/>
  <c r="BL132" i="47"/>
  <c r="BK132" i="47"/>
  <c r="BJ132" i="47"/>
  <c r="BI132" i="47"/>
  <c r="BH132" i="47"/>
  <c r="BG132" i="47"/>
  <c r="BF132" i="47"/>
  <c r="BE132" i="47"/>
  <c r="BD132" i="47"/>
  <c r="BC132" i="47"/>
  <c r="BB132" i="47"/>
  <c r="BM122" i="47"/>
  <c r="BL122" i="47"/>
  <c r="BK122" i="47"/>
  <c r="BJ122" i="47"/>
  <c r="BI122" i="47"/>
  <c r="BH122" i="47"/>
  <c r="BG122" i="47"/>
  <c r="BF122" i="47"/>
  <c r="BE122" i="47"/>
  <c r="BD122" i="47"/>
  <c r="BC122" i="47"/>
  <c r="BB122" i="47"/>
  <c r="BM111" i="47"/>
  <c r="BL111" i="47"/>
  <c r="BK111" i="47"/>
  <c r="BJ111" i="47"/>
  <c r="BI111" i="47"/>
  <c r="BH111" i="47"/>
  <c r="BG111" i="47"/>
  <c r="BF111" i="47"/>
  <c r="BE111" i="47"/>
  <c r="BD111" i="47"/>
  <c r="BC111" i="47"/>
  <c r="BB111" i="47"/>
  <c r="BM103" i="47"/>
  <c r="BM162" i="47" s="1"/>
  <c r="BL103" i="47"/>
  <c r="BL162" i="47" s="1"/>
  <c r="BK103" i="47"/>
  <c r="BK162" i="47" s="1"/>
  <c r="BJ103" i="47"/>
  <c r="BJ162" i="47" s="1"/>
  <c r="BI103" i="47"/>
  <c r="BI162" i="47" s="1"/>
  <c r="BH103" i="47"/>
  <c r="BH162" i="47" s="1"/>
  <c r="BG103" i="47"/>
  <c r="BG162" i="47" s="1"/>
  <c r="BF103" i="47"/>
  <c r="BF162" i="47" s="1"/>
  <c r="BE103" i="47"/>
  <c r="BE162" i="47" s="1"/>
  <c r="BD103" i="47"/>
  <c r="BD162" i="47" s="1"/>
  <c r="BC103" i="47"/>
  <c r="BC162" i="47" s="1"/>
  <c r="BB103" i="47"/>
  <c r="BB162" i="47" s="1"/>
  <c r="BJ90" i="47"/>
  <c r="BJ149" i="47" s="1"/>
  <c r="BM90" i="47"/>
  <c r="BM123" i="47" s="1"/>
  <c r="BL90" i="47"/>
  <c r="BL149" i="47" s="1"/>
  <c r="BK90" i="47"/>
  <c r="BK112" i="47" s="1"/>
  <c r="BI90" i="47"/>
  <c r="BI149" i="47" s="1"/>
  <c r="BH90" i="47"/>
  <c r="BH149" i="47" s="1"/>
  <c r="BG90" i="47"/>
  <c r="BG112" i="47" s="1"/>
  <c r="BF90" i="47"/>
  <c r="BF112" i="47" s="1"/>
  <c r="BE90" i="47"/>
  <c r="BD90" i="47"/>
  <c r="BD149" i="47" s="1"/>
  <c r="BC90" i="47"/>
  <c r="BC133" i="47" s="1"/>
  <c r="BB90" i="47"/>
  <c r="BM82" i="47"/>
  <c r="BL82" i="47"/>
  <c r="BK82" i="47"/>
  <c r="BJ82" i="47"/>
  <c r="BI82" i="47"/>
  <c r="BH82" i="47"/>
  <c r="BG82" i="47"/>
  <c r="BF82" i="47"/>
  <c r="BE82" i="47"/>
  <c r="BD82" i="47"/>
  <c r="BC82" i="47"/>
  <c r="BB82" i="47"/>
  <c r="BM77" i="47"/>
  <c r="BL77" i="47"/>
  <c r="BK77" i="47"/>
  <c r="BJ77" i="47"/>
  <c r="BI77" i="47"/>
  <c r="BH77" i="47"/>
  <c r="BG77" i="47"/>
  <c r="BF77" i="47"/>
  <c r="BE77" i="47"/>
  <c r="BD77" i="47"/>
  <c r="BC77" i="47"/>
  <c r="BB77" i="47"/>
  <c r="BM76" i="47"/>
  <c r="BL76" i="47"/>
  <c r="BK76" i="47"/>
  <c r="BJ76" i="47"/>
  <c r="BI76" i="47"/>
  <c r="BH76" i="47"/>
  <c r="BG76" i="47"/>
  <c r="BF76" i="47"/>
  <c r="BE76" i="47"/>
  <c r="BD76" i="47"/>
  <c r="BC76" i="47"/>
  <c r="BB76" i="47"/>
  <c r="BM60" i="47"/>
  <c r="BL60" i="47"/>
  <c r="BK60" i="47"/>
  <c r="BJ60" i="47"/>
  <c r="BI60" i="47"/>
  <c r="BH60" i="47"/>
  <c r="BG60" i="47"/>
  <c r="BF60" i="47"/>
  <c r="BE60" i="47"/>
  <c r="BD60" i="47"/>
  <c r="BC60" i="47"/>
  <c r="BB60" i="47"/>
  <c r="BM47" i="47"/>
  <c r="BL47" i="47"/>
  <c r="BK47" i="47"/>
  <c r="BJ47" i="47"/>
  <c r="BI47" i="47"/>
  <c r="BH47" i="47"/>
  <c r="BG47" i="47"/>
  <c r="BF47" i="47"/>
  <c r="BE47" i="47"/>
  <c r="BD47" i="47"/>
  <c r="BC47" i="47"/>
  <c r="BB47" i="47"/>
  <c r="BM46" i="47"/>
  <c r="BL46" i="47"/>
  <c r="BK46" i="47"/>
  <c r="BJ46" i="47"/>
  <c r="BI46" i="47"/>
  <c r="BH46" i="47"/>
  <c r="BG46" i="47"/>
  <c r="BF46" i="47"/>
  <c r="BE46" i="47"/>
  <c r="BD46" i="47"/>
  <c r="BC46" i="47"/>
  <c r="BB46" i="47"/>
  <c r="BM37" i="47"/>
  <c r="BL37" i="47"/>
  <c r="BK37" i="47"/>
  <c r="BJ37" i="47"/>
  <c r="BI37" i="47"/>
  <c r="BH37" i="47"/>
  <c r="BG37" i="47"/>
  <c r="BF37" i="47"/>
  <c r="BE37" i="47"/>
  <c r="BD37" i="47"/>
  <c r="BC37" i="47"/>
  <c r="BB37" i="47"/>
  <c r="BM36" i="47"/>
  <c r="BL36" i="47"/>
  <c r="BK36" i="47"/>
  <c r="BJ36" i="47"/>
  <c r="BI36" i="47"/>
  <c r="BH36" i="47"/>
  <c r="BG36" i="47"/>
  <c r="BF36" i="47"/>
  <c r="BE36" i="47"/>
  <c r="BD36" i="47"/>
  <c r="BC36" i="47"/>
  <c r="BB36" i="47"/>
  <c r="BM26" i="47"/>
  <c r="BL26" i="47"/>
  <c r="BK26" i="47"/>
  <c r="BJ26" i="47"/>
  <c r="BI26" i="47"/>
  <c r="BH26" i="47"/>
  <c r="BG26" i="47"/>
  <c r="BF26" i="47"/>
  <c r="BE26" i="47"/>
  <c r="BD26" i="47"/>
  <c r="BC26" i="47"/>
  <c r="BB26" i="47"/>
  <c r="BM25" i="47"/>
  <c r="BL25" i="47"/>
  <c r="BK25" i="47"/>
  <c r="BJ25" i="47"/>
  <c r="BI25" i="47"/>
  <c r="BH25" i="47"/>
  <c r="BG25" i="47"/>
  <c r="BF25" i="47"/>
  <c r="BE25" i="47"/>
  <c r="BD25" i="47"/>
  <c r="BC25" i="47"/>
  <c r="BB25" i="47"/>
  <c r="BM23" i="47"/>
  <c r="BL23" i="47"/>
  <c r="BK23" i="47"/>
  <c r="BJ23" i="47"/>
  <c r="BI23" i="47"/>
  <c r="BH23" i="47"/>
  <c r="BG23" i="47"/>
  <c r="BF23" i="47"/>
  <c r="BE23" i="47"/>
  <c r="BD23" i="47"/>
  <c r="BC23" i="47"/>
  <c r="BB23" i="47"/>
  <c r="BM18" i="47"/>
  <c r="BL18" i="47"/>
  <c r="BK18" i="47"/>
  <c r="BJ18" i="47"/>
  <c r="BI18" i="47"/>
  <c r="BH18" i="47"/>
  <c r="BG18" i="47"/>
  <c r="BF18" i="47"/>
  <c r="BE18" i="47"/>
  <c r="BD18" i="47"/>
  <c r="BC18" i="47"/>
  <c r="BB18" i="47"/>
  <c r="BM17" i="47"/>
  <c r="BL17" i="47"/>
  <c r="BK17" i="47"/>
  <c r="BJ17" i="47"/>
  <c r="BI17" i="47"/>
  <c r="BH17" i="47"/>
  <c r="BG17" i="47"/>
  <c r="BF17" i="47"/>
  <c r="BE17" i="47"/>
  <c r="BD17" i="47"/>
  <c r="BC17" i="47"/>
  <c r="BB17" i="47"/>
  <c r="BD50" i="48"/>
  <c r="BD47" i="48" s="1"/>
  <c r="BE50" i="48"/>
  <c r="BE47" i="48" s="1"/>
  <c r="BF50" i="48"/>
  <c r="BF47" i="48" s="1"/>
  <c r="BG50" i="48"/>
  <c r="BG47" i="48" s="1"/>
  <c r="BH50" i="48"/>
  <c r="BH47" i="48" s="1"/>
  <c r="BI50" i="48"/>
  <c r="BI47" i="48" s="1"/>
  <c r="BJ50" i="48"/>
  <c r="BJ47" i="48" s="1"/>
  <c r="BK50" i="48"/>
  <c r="BK47" i="48" s="1"/>
  <c r="BL50" i="48"/>
  <c r="BL47" i="48" s="1"/>
  <c r="BM50" i="48"/>
  <c r="BM47" i="48" s="1"/>
  <c r="BN50" i="48"/>
  <c r="BN47" i="48" s="1"/>
  <c r="BO50" i="48"/>
  <c r="BO47" i="48" s="1"/>
  <c r="AR50" i="48"/>
  <c r="AR47" i="48" s="1"/>
  <c r="AS50" i="48"/>
  <c r="AS47" i="48" s="1"/>
  <c r="AT50" i="48"/>
  <c r="AT47" i="48" s="1"/>
  <c r="AU50" i="48"/>
  <c r="AU47" i="48" s="1"/>
  <c r="AV50" i="48"/>
  <c r="AV47" i="48" s="1"/>
  <c r="AW50" i="48"/>
  <c r="AW47" i="48" s="1"/>
  <c r="AX50" i="48"/>
  <c r="AX47" i="48" s="1"/>
  <c r="AY50" i="48"/>
  <c r="AY47" i="48" s="1"/>
  <c r="AZ50" i="48"/>
  <c r="AZ47" i="48" s="1"/>
  <c r="BA50" i="48"/>
  <c r="BA47" i="48" s="1"/>
  <c r="BB50" i="48"/>
  <c r="BB47" i="48" s="1"/>
  <c r="BC50" i="48"/>
  <c r="BC47" i="48" s="1"/>
  <c r="AF50" i="48"/>
  <c r="AF47" i="48" s="1"/>
  <c r="AG50" i="48"/>
  <c r="AG47" i="48" s="1"/>
  <c r="AH50" i="48"/>
  <c r="AH47" i="48" s="1"/>
  <c r="AI50" i="48"/>
  <c r="AI47" i="48" s="1"/>
  <c r="AJ50" i="48"/>
  <c r="AJ47" i="48" s="1"/>
  <c r="AK50" i="48"/>
  <c r="AK47" i="48" s="1"/>
  <c r="AL50" i="48"/>
  <c r="AL47" i="48" s="1"/>
  <c r="AM50" i="48"/>
  <c r="AM47" i="48" s="1"/>
  <c r="AN50" i="48"/>
  <c r="AN47" i="48" s="1"/>
  <c r="AO50" i="48"/>
  <c r="AO47" i="48" s="1"/>
  <c r="AP50" i="48"/>
  <c r="AP47" i="48" s="1"/>
  <c r="AQ50" i="48"/>
  <c r="AQ47" i="48" s="1"/>
  <c r="BA132" i="47"/>
  <c r="AZ132" i="47"/>
  <c r="AY132" i="47"/>
  <c r="AX132" i="47"/>
  <c r="AW132" i="47"/>
  <c r="AV132" i="47"/>
  <c r="AU132" i="47"/>
  <c r="AT132" i="47"/>
  <c r="AS132" i="47"/>
  <c r="AR132" i="47"/>
  <c r="AQ132" i="47"/>
  <c r="AP132" i="47"/>
  <c r="AO132" i="47"/>
  <c r="AN132" i="47"/>
  <c r="AM132" i="47"/>
  <c r="AL132" i="47"/>
  <c r="AK132" i="47"/>
  <c r="AJ132" i="47"/>
  <c r="AI132" i="47"/>
  <c r="AH132" i="47"/>
  <c r="AG132" i="47"/>
  <c r="AF132" i="47"/>
  <c r="AE132" i="47"/>
  <c r="AD132" i="47"/>
  <c r="AC132" i="47"/>
  <c r="AB132" i="47"/>
  <c r="AA132" i="47"/>
  <c r="Z132" i="47"/>
  <c r="Y132" i="47"/>
  <c r="X132" i="47"/>
  <c r="W132" i="47"/>
  <c r="V132" i="47"/>
  <c r="U132" i="47"/>
  <c r="T132" i="47"/>
  <c r="S132" i="47"/>
  <c r="R132" i="47"/>
  <c r="Q132" i="47"/>
  <c r="P132" i="47"/>
  <c r="O132" i="47"/>
  <c r="N132" i="47"/>
  <c r="M132" i="47"/>
  <c r="L132" i="47"/>
  <c r="K132" i="47"/>
  <c r="J132" i="47"/>
  <c r="I132" i="47"/>
  <c r="H132" i="47"/>
  <c r="G132" i="47"/>
  <c r="F132" i="47"/>
  <c r="BA122" i="47"/>
  <c r="AZ122" i="47"/>
  <c r="AY122" i="47"/>
  <c r="AX122" i="47"/>
  <c r="AW122" i="47"/>
  <c r="AV122" i="47"/>
  <c r="AU122" i="47"/>
  <c r="AT122" i="47"/>
  <c r="AS122" i="47"/>
  <c r="AR122" i="47"/>
  <c r="AQ122" i="47"/>
  <c r="AP122" i="47"/>
  <c r="AO122" i="47"/>
  <c r="AN122" i="47"/>
  <c r="AM122" i="47"/>
  <c r="AL122" i="47"/>
  <c r="AK122" i="47"/>
  <c r="AJ122" i="47"/>
  <c r="AI122" i="47"/>
  <c r="AH122" i="47"/>
  <c r="AG122" i="47"/>
  <c r="AF122" i="47"/>
  <c r="AE122" i="47"/>
  <c r="AD122" i="47"/>
  <c r="AC122" i="47"/>
  <c r="AB122" i="47"/>
  <c r="AA122" i="47"/>
  <c r="Z122" i="47"/>
  <c r="Y122" i="47"/>
  <c r="X122" i="47"/>
  <c r="W122" i="47"/>
  <c r="V122" i="47"/>
  <c r="U122" i="47"/>
  <c r="T122" i="47"/>
  <c r="S122" i="47"/>
  <c r="R122" i="47"/>
  <c r="Q122" i="47"/>
  <c r="P122" i="47"/>
  <c r="O122" i="47"/>
  <c r="N122" i="47"/>
  <c r="M122" i="47"/>
  <c r="L122" i="47"/>
  <c r="K122" i="47"/>
  <c r="J122" i="47"/>
  <c r="I122" i="47"/>
  <c r="H122" i="47"/>
  <c r="G122" i="47"/>
  <c r="F122" i="47"/>
  <c r="BA111" i="47"/>
  <c r="AZ111" i="47"/>
  <c r="AY111" i="47"/>
  <c r="AX111" i="47"/>
  <c r="AW111" i="47"/>
  <c r="AV111" i="47"/>
  <c r="AU111" i="47"/>
  <c r="AT111" i="47"/>
  <c r="AS111" i="47"/>
  <c r="AR111" i="47"/>
  <c r="AQ111" i="47"/>
  <c r="AP111" i="47"/>
  <c r="AO111" i="47"/>
  <c r="AN111" i="47"/>
  <c r="AM111" i="47"/>
  <c r="AL111" i="47"/>
  <c r="AK111" i="47"/>
  <c r="AJ111" i="47"/>
  <c r="AI111" i="47"/>
  <c r="AH111" i="47"/>
  <c r="AG111" i="47"/>
  <c r="AF111" i="47"/>
  <c r="AE111" i="47"/>
  <c r="AD111" i="47"/>
  <c r="AC111" i="47"/>
  <c r="AB111" i="47"/>
  <c r="AA111" i="47"/>
  <c r="Z111" i="47"/>
  <c r="Y111" i="47"/>
  <c r="X111" i="47"/>
  <c r="W111" i="47"/>
  <c r="V111" i="47"/>
  <c r="U111" i="47"/>
  <c r="T111" i="47"/>
  <c r="S111" i="47"/>
  <c r="R111" i="47"/>
  <c r="Q111" i="47"/>
  <c r="P111" i="47"/>
  <c r="O111" i="47"/>
  <c r="N111" i="47"/>
  <c r="M111" i="47"/>
  <c r="L111" i="47"/>
  <c r="K111" i="47"/>
  <c r="J111" i="47"/>
  <c r="I111" i="47"/>
  <c r="H111" i="47"/>
  <c r="G111" i="47"/>
  <c r="F111" i="47"/>
  <c r="BA103" i="47"/>
  <c r="BA162" i="47" s="1"/>
  <c r="AZ103" i="47"/>
  <c r="AZ162" i="47" s="1"/>
  <c r="AY103" i="47"/>
  <c r="AY162" i="47" s="1"/>
  <c r="AX103" i="47"/>
  <c r="AX162" i="47" s="1"/>
  <c r="AW103" i="47"/>
  <c r="AW162" i="47" s="1"/>
  <c r="AV103" i="47"/>
  <c r="AV162" i="47" s="1"/>
  <c r="AU103" i="47"/>
  <c r="AU162" i="47" s="1"/>
  <c r="AT103" i="47"/>
  <c r="AT162" i="47" s="1"/>
  <c r="AS103" i="47"/>
  <c r="AS162" i="47" s="1"/>
  <c r="AR103" i="47"/>
  <c r="AR162" i="47" s="1"/>
  <c r="AQ103" i="47"/>
  <c r="AQ162" i="47" s="1"/>
  <c r="AP103" i="47"/>
  <c r="AP162" i="47" s="1"/>
  <c r="AO103" i="47"/>
  <c r="AO162" i="47" s="1"/>
  <c r="AN103" i="47"/>
  <c r="AN162" i="47" s="1"/>
  <c r="AM103" i="47"/>
  <c r="AM162" i="47" s="1"/>
  <c r="AL103" i="47"/>
  <c r="AL162" i="47" s="1"/>
  <c r="AK103" i="47"/>
  <c r="AK162" i="47" s="1"/>
  <c r="AJ103" i="47"/>
  <c r="AJ162" i="47" s="1"/>
  <c r="AI103" i="47"/>
  <c r="AI162" i="47" s="1"/>
  <c r="AH103" i="47"/>
  <c r="AH162" i="47" s="1"/>
  <c r="AG103" i="47"/>
  <c r="AG162" i="47" s="1"/>
  <c r="AF103" i="47"/>
  <c r="AF162" i="47" s="1"/>
  <c r="AE103" i="47"/>
  <c r="AE162" i="47" s="1"/>
  <c r="AD103" i="47"/>
  <c r="AD162" i="47" s="1"/>
  <c r="AC103" i="47"/>
  <c r="AC162" i="47" s="1"/>
  <c r="AB103" i="47"/>
  <c r="AB162" i="47" s="1"/>
  <c r="AA103" i="47"/>
  <c r="AA162" i="47" s="1"/>
  <c r="Z103" i="47"/>
  <c r="Z162" i="47" s="1"/>
  <c r="Y103" i="47"/>
  <c r="Y162" i="47" s="1"/>
  <c r="X103" i="47"/>
  <c r="X162" i="47" s="1"/>
  <c r="W103" i="47"/>
  <c r="W162" i="47" s="1"/>
  <c r="V103" i="47"/>
  <c r="V162" i="47" s="1"/>
  <c r="U103" i="47"/>
  <c r="U162" i="47" s="1"/>
  <c r="T103" i="47"/>
  <c r="T162" i="47" s="1"/>
  <c r="S103" i="47"/>
  <c r="S162" i="47" s="1"/>
  <c r="R103" i="47"/>
  <c r="R162" i="47" s="1"/>
  <c r="Q103" i="47"/>
  <c r="Q162" i="47" s="1"/>
  <c r="P103" i="47"/>
  <c r="P162" i="47" s="1"/>
  <c r="O103" i="47"/>
  <c r="O162" i="47" s="1"/>
  <c r="N103" i="47"/>
  <c r="N162" i="47" s="1"/>
  <c r="M103" i="47"/>
  <c r="M162" i="47" s="1"/>
  <c r="L103" i="47"/>
  <c r="L162" i="47" s="1"/>
  <c r="K103" i="47"/>
  <c r="K162" i="47" s="1"/>
  <c r="J103" i="47"/>
  <c r="J162" i="47" s="1"/>
  <c r="I103" i="47"/>
  <c r="I162" i="47" s="1"/>
  <c r="H103" i="47"/>
  <c r="H162" i="47" s="1"/>
  <c r="G103" i="47"/>
  <c r="G162" i="47" s="1"/>
  <c r="F103" i="47"/>
  <c r="F162" i="47" s="1"/>
  <c r="AY90" i="47"/>
  <c r="AU90" i="47"/>
  <c r="AU149" i="47" s="1"/>
  <c r="AI90" i="47"/>
  <c r="AE90" i="47"/>
  <c r="AE149" i="47" s="1"/>
  <c r="S90" i="47"/>
  <c r="O90" i="47"/>
  <c r="O149" i="47" s="1"/>
  <c r="BA90" i="47"/>
  <c r="AZ90" i="47"/>
  <c r="AZ149" i="47" s="1"/>
  <c r="AX90" i="47"/>
  <c r="AX133" i="47" s="1"/>
  <c r="AW90" i="47"/>
  <c r="AW149" i="47" s="1"/>
  <c r="AV90" i="47"/>
  <c r="AT90" i="47"/>
  <c r="AT149" i="47" s="1"/>
  <c r="AS90" i="47"/>
  <c r="AR90" i="47"/>
  <c r="AQ90" i="47"/>
  <c r="AQ149" i="47" s="1"/>
  <c r="AP90" i="47"/>
  <c r="AO90" i="47"/>
  <c r="AN90" i="47"/>
  <c r="AN149" i="47" s="1"/>
  <c r="AM90" i="47"/>
  <c r="AL90" i="47"/>
  <c r="AL149" i="47" s="1"/>
  <c r="AK90" i="47"/>
  <c r="AJ90" i="47"/>
  <c r="AJ149" i="47" s="1"/>
  <c r="AH90" i="47"/>
  <c r="AG90" i="47"/>
  <c r="AG149" i="47" s="1"/>
  <c r="AF90" i="47"/>
  <c r="AD90" i="47"/>
  <c r="AD123" i="47" s="1"/>
  <c r="AC90" i="47"/>
  <c r="AC149" i="47" s="1"/>
  <c r="AB90" i="47"/>
  <c r="AB149" i="47" s="1"/>
  <c r="AA90" i="47"/>
  <c r="Z90" i="47"/>
  <c r="Z133" i="47" s="1"/>
  <c r="Y90" i="47"/>
  <c r="Y149" i="47" s="1"/>
  <c r="X90" i="47"/>
  <c r="W90" i="47"/>
  <c r="W149" i="47" s="1"/>
  <c r="V90" i="47"/>
  <c r="V149" i="47" s="1"/>
  <c r="U90" i="47"/>
  <c r="T90" i="47"/>
  <c r="T149" i="47" s="1"/>
  <c r="R90" i="47"/>
  <c r="Q90" i="47"/>
  <c r="Q133" i="47" s="1"/>
  <c r="P90" i="47"/>
  <c r="N90" i="47"/>
  <c r="N149" i="47" s="1"/>
  <c r="M90" i="47"/>
  <c r="M149" i="47" s="1"/>
  <c r="L90" i="47"/>
  <c r="K90" i="47"/>
  <c r="K149" i="47" s="1"/>
  <c r="J90" i="47"/>
  <c r="J149" i="47" s="1"/>
  <c r="I90" i="47"/>
  <c r="H90" i="47"/>
  <c r="H112" i="47" s="1"/>
  <c r="G90" i="47"/>
  <c r="G149" i="47" s="1"/>
  <c r="F90" i="47"/>
  <c r="AD50" i="48"/>
  <c r="AD47" i="48" s="1"/>
  <c r="AC50" i="48"/>
  <c r="AC47" i="48" s="1"/>
  <c r="Z50" i="48"/>
  <c r="Z47" i="48" s="1"/>
  <c r="Y50" i="48"/>
  <c r="Y47" i="48" s="1"/>
  <c r="V50" i="48"/>
  <c r="V47" i="48" s="1"/>
  <c r="U50" i="48"/>
  <c r="U47" i="48" s="1"/>
  <c r="R50" i="48"/>
  <c r="R47" i="48" s="1"/>
  <c r="Q50" i="48"/>
  <c r="Q47" i="48" s="1"/>
  <c r="N50" i="48"/>
  <c r="N47" i="48" s="1"/>
  <c r="M50" i="48"/>
  <c r="M47" i="48" s="1"/>
  <c r="J50" i="48"/>
  <c r="J47" i="48" s="1"/>
  <c r="I50" i="48"/>
  <c r="I47" i="48" s="1"/>
  <c r="AE50" i="48"/>
  <c r="AE47" i="48" s="1"/>
  <c r="AB50" i="48"/>
  <c r="AB47" i="48" s="1"/>
  <c r="AA50" i="48"/>
  <c r="AA47" i="48" s="1"/>
  <c r="X50" i="48"/>
  <c r="X47" i="48" s="1"/>
  <c r="W50" i="48"/>
  <c r="W47" i="48" s="1"/>
  <c r="T50" i="48"/>
  <c r="T47" i="48" s="1"/>
  <c r="S50" i="48"/>
  <c r="S47" i="48" s="1"/>
  <c r="P50" i="48"/>
  <c r="P47" i="48" s="1"/>
  <c r="O50" i="48"/>
  <c r="O47" i="48" s="1"/>
  <c r="L50" i="48"/>
  <c r="L47" i="48" s="1"/>
  <c r="K50" i="48"/>
  <c r="K47" i="48" s="1"/>
  <c r="H47" i="48"/>
  <c r="BH28" i="48"/>
  <c r="BG28" i="48"/>
  <c r="BF28" i="48"/>
  <c r="BE28" i="48"/>
  <c r="BD28" i="48"/>
  <c r="BC28" i="48"/>
  <c r="BB28" i="48"/>
  <c r="BA28" i="48"/>
  <c r="AZ28" i="48"/>
  <c r="AY28" i="48"/>
  <c r="AX28" i="48"/>
  <c r="AW28" i="48"/>
  <c r="AV28" i="48"/>
  <c r="AU28" i="48"/>
  <c r="AT28" i="48"/>
  <c r="AS28" i="48"/>
  <c r="AR28" i="48"/>
  <c r="AQ28" i="48"/>
  <c r="AP28" i="48"/>
  <c r="AO28" i="48"/>
  <c r="AN28" i="48"/>
  <c r="AM28" i="48"/>
  <c r="AL28" i="48"/>
  <c r="AK28" i="48"/>
  <c r="AJ28" i="48"/>
  <c r="AI28" i="48"/>
  <c r="AH28" i="48"/>
  <c r="AG28" i="48"/>
  <c r="AF28" i="48"/>
  <c r="AE28" i="48"/>
  <c r="AD28" i="48"/>
  <c r="AC28" i="48"/>
  <c r="AB28" i="48"/>
  <c r="AA28" i="48"/>
  <c r="Z28" i="48"/>
  <c r="Y28" i="48"/>
  <c r="X28" i="48"/>
  <c r="W28" i="48"/>
  <c r="V28" i="48"/>
  <c r="U28" i="48"/>
  <c r="T28" i="48"/>
  <c r="S28" i="48"/>
  <c r="R28" i="48"/>
  <c r="Q28" i="48"/>
  <c r="P28" i="48"/>
  <c r="O28" i="48"/>
  <c r="N28" i="48"/>
  <c r="M28" i="48"/>
  <c r="L28" i="48"/>
  <c r="K28" i="48"/>
  <c r="J28" i="48"/>
  <c r="I28" i="48"/>
  <c r="H28" i="48"/>
  <c r="D11" i="48"/>
  <c r="D10" i="48"/>
  <c r="D8" i="48"/>
  <c r="F8" i="48" s="1"/>
  <c r="H34" i="48" s="1"/>
  <c r="D6" i="48"/>
  <c r="D5" i="48"/>
  <c r="D4" i="48"/>
  <c r="F4" i="48" s="1"/>
  <c r="AM30" i="48" s="1"/>
  <c r="F7" i="48"/>
  <c r="BA82" i="47"/>
  <c r="AZ82" i="47"/>
  <c r="AY82" i="47"/>
  <c r="AX82" i="47"/>
  <c r="AW82" i="47"/>
  <c r="AV82" i="47"/>
  <c r="AU82" i="47"/>
  <c r="AT82" i="47"/>
  <c r="AS82" i="47"/>
  <c r="AR82" i="47"/>
  <c r="AQ82" i="47"/>
  <c r="AP82" i="47"/>
  <c r="BA60" i="47"/>
  <c r="AZ60" i="47"/>
  <c r="AY60" i="47"/>
  <c r="AX60" i="47"/>
  <c r="AW60" i="47"/>
  <c r="AV60" i="47"/>
  <c r="AU60" i="47"/>
  <c r="AT60" i="47"/>
  <c r="AS60" i="47"/>
  <c r="AR60" i="47"/>
  <c r="AQ60" i="47"/>
  <c r="AP60" i="47"/>
  <c r="BA23" i="47"/>
  <c r="AZ23" i="47"/>
  <c r="AY23" i="47"/>
  <c r="AX23" i="47"/>
  <c r="AW23" i="47"/>
  <c r="AV23" i="47"/>
  <c r="AU23" i="47"/>
  <c r="AT23" i="47"/>
  <c r="AS23" i="47"/>
  <c r="AR23" i="47"/>
  <c r="AQ23" i="47"/>
  <c r="AP23" i="47"/>
  <c r="AO60" i="47"/>
  <c r="AN60" i="47"/>
  <c r="AM60" i="47"/>
  <c r="AL60" i="47"/>
  <c r="AK60" i="47"/>
  <c r="AJ60" i="47"/>
  <c r="AI60" i="47"/>
  <c r="AH60" i="47"/>
  <c r="AG60" i="47"/>
  <c r="AF60" i="47"/>
  <c r="AE60" i="47"/>
  <c r="AD60" i="47"/>
  <c r="AC60" i="47"/>
  <c r="AB60" i="47"/>
  <c r="AA60" i="47"/>
  <c r="Z60" i="47"/>
  <c r="Y60" i="47"/>
  <c r="X60" i="47"/>
  <c r="W60" i="47"/>
  <c r="V60" i="47"/>
  <c r="U60" i="47"/>
  <c r="T60" i="47"/>
  <c r="S60" i="47"/>
  <c r="R60" i="47"/>
  <c r="Q60" i="47"/>
  <c r="P60" i="47"/>
  <c r="O60" i="47"/>
  <c r="N60" i="47"/>
  <c r="M60" i="47"/>
  <c r="L60" i="47"/>
  <c r="K60" i="47"/>
  <c r="J60" i="47"/>
  <c r="I60" i="47"/>
  <c r="H60" i="47"/>
  <c r="G60" i="47"/>
  <c r="BA77" i="47"/>
  <c r="AZ37" i="47"/>
  <c r="AY26" i="47"/>
  <c r="AX77" i="47"/>
  <c r="AW18" i="47"/>
  <c r="AV37" i="47"/>
  <c r="AU26" i="47"/>
  <c r="AT77" i="47"/>
  <c r="AS77" i="47"/>
  <c r="AQ77" i="47"/>
  <c r="AP77" i="47"/>
  <c r="AO26" i="47"/>
  <c r="AN47" i="47"/>
  <c r="AM47" i="47"/>
  <c r="AL47" i="47"/>
  <c r="AK77" i="47"/>
  <c r="AJ37" i="47"/>
  <c r="AI26" i="47"/>
  <c r="AH47" i="47"/>
  <c r="AG47" i="47"/>
  <c r="AF77" i="47"/>
  <c r="AE26" i="47"/>
  <c r="AD77" i="47"/>
  <c r="AC77" i="47"/>
  <c r="AB47" i="47"/>
  <c r="AA77" i="47"/>
  <c r="Z77" i="47"/>
  <c r="Y18" i="47"/>
  <c r="X47" i="47"/>
  <c r="W47" i="47"/>
  <c r="V47" i="47"/>
  <c r="U77" i="47"/>
  <c r="T37" i="47"/>
  <c r="S26" i="47"/>
  <c r="R47" i="47"/>
  <c r="Q47" i="47"/>
  <c r="P77" i="47"/>
  <c r="O26" i="47"/>
  <c r="N77" i="47"/>
  <c r="M47" i="47"/>
  <c r="L47" i="47"/>
  <c r="K77" i="47"/>
  <c r="J77" i="47"/>
  <c r="I77" i="47"/>
  <c r="H26" i="47"/>
  <c r="G47" i="47"/>
  <c r="F77" i="47"/>
  <c r="AR37" i="47"/>
  <c r="AQ26" i="47"/>
  <c r="AN37" i="47"/>
  <c r="AB37" i="47"/>
  <c r="AA26" i="47"/>
  <c r="X37" i="47"/>
  <c r="L37" i="47"/>
  <c r="H37" i="47"/>
  <c r="AZ77" i="47"/>
  <c r="AY77" i="47"/>
  <c r="AR77" i="47"/>
  <c r="AN77" i="47"/>
  <c r="AJ77" i="47"/>
  <c r="AI77" i="47"/>
  <c r="AG77" i="47"/>
  <c r="AB77" i="47"/>
  <c r="X77" i="47"/>
  <c r="T77" i="47"/>
  <c r="M77" i="47"/>
  <c r="H77" i="47"/>
  <c r="BA76" i="47"/>
  <c r="AZ76" i="47"/>
  <c r="AY76" i="47"/>
  <c r="AX76" i="47"/>
  <c r="AW76" i="47"/>
  <c r="AV76" i="47"/>
  <c r="AU76" i="47"/>
  <c r="AT76" i="47"/>
  <c r="AS76" i="47"/>
  <c r="AR76" i="47"/>
  <c r="AQ76" i="47"/>
  <c r="AP76" i="47"/>
  <c r="AO76" i="47"/>
  <c r="AN76" i="47"/>
  <c r="AM76" i="47"/>
  <c r="AL76" i="47"/>
  <c r="AK76" i="47"/>
  <c r="AJ76" i="47"/>
  <c r="AI76" i="47"/>
  <c r="AH76" i="47"/>
  <c r="AG76" i="47"/>
  <c r="AF76" i="47"/>
  <c r="AE76" i="47"/>
  <c r="AD76" i="47"/>
  <c r="AC76" i="47"/>
  <c r="AB76" i="47"/>
  <c r="AA76" i="47"/>
  <c r="Z76" i="47"/>
  <c r="Y76" i="47"/>
  <c r="X76" i="47"/>
  <c r="W76" i="47"/>
  <c r="V76" i="47"/>
  <c r="U76" i="47"/>
  <c r="T76" i="47"/>
  <c r="S76" i="47"/>
  <c r="R76" i="47"/>
  <c r="Q76" i="47"/>
  <c r="P76" i="47"/>
  <c r="O76" i="47"/>
  <c r="N76" i="47"/>
  <c r="M76" i="47"/>
  <c r="L76" i="47"/>
  <c r="K76" i="47"/>
  <c r="J76" i="47"/>
  <c r="I76" i="47"/>
  <c r="H76" i="47"/>
  <c r="G76" i="47"/>
  <c r="F76" i="47"/>
  <c r="AR47" i="47"/>
  <c r="AK47" i="47"/>
  <c r="H47" i="47"/>
  <c r="BA46" i="47"/>
  <c r="AZ46" i="47"/>
  <c r="AY46" i="47"/>
  <c r="AX46" i="47"/>
  <c r="AW46" i="47"/>
  <c r="AV46" i="47"/>
  <c r="AU46" i="47"/>
  <c r="AT46" i="47"/>
  <c r="AS46" i="47"/>
  <c r="AR46" i="47"/>
  <c r="AQ46" i="47"/>
  <c r="AP46" i="47"/>
  <c r="AO46" i="47"/>
  <c r="AN46" i="47"/>
  <c r="AM46" i="47"/>
  <c r="AL46" i="47"/>
  <c r="AK46" i="47"/>
  <c r="AJ46" i="47"/>
  <c r="AI46" i="47"/>
  <c r="AH46" i="47"/>
  <c r="AG46" i="47"/>
  <c r="AF46" i="47"/>
  <c r="AE46" i="47"/>
  <c r="AD46" i="47"/>
  <c r="AC46" i="47"/>
  <c r="AB46" i="47"/>
  <c r="AA46" i="47"/>
  <c r="Z46" i="47"/>
  <c r="Y46" i="47"/>
  <c r="X46" i="47"/>
  <c r="W46" i="47"/>
  <c r="V46" i="47"/>
  <c r="U46" i="47"/>
  <c r="T46" i="47"/>
  <c r="S46" i="47"/>
  <c r="R46" i="47"/>
  <c r="Q46" i="47"/>
  <c r="P46" i="47"/>
  <c r="O46" i="47"/>
  <c r="N46" i="47"/>
  <c r="M46" i="47"/>
  <c r="L46" i="47"/>
  <c r="K46" i="47"/>
  <c r="J46" i="47"/>
  <c r="I46" i="47"/>
  <c r="H46" i="47"/>
  <c r="G46" i="47"/>
  <c r="F46" i="47"/>
  <c r="Y37" i="47"/>
  <c r="BA36" i="47"/>
  <c r="AZ36" i="47"/>
  <c r="AY36" i="47"/>
  <c r="AX36" i="47"/>
  <c r="AW36" i="47"/>
  <c r="AV36" i="47"/>
  <c r="AU36" i="47"/>
  <c r="AT36" i="47"/>
  <c r="AS36" i="47"/>
  <c r="AR36" i="47"/>
  <c r="AQ36" i="47"/>
  <c r="AP36" i="47"/>
  <c r="AO36" i="47"/>
  <c r="AN36" i="47"/>
  <c r="AM36" i="47"/>
  <c r="AL36" i="47"/>
  <c r="AK36" i="47"/>
  <c r="AJ36" i="47"/>
  <c r="AI36" i="47"/>
  <c r="AH36" i="47"/>
  <c r="AG36" i="47"/>
  <c r="AF36" i="47"/>
  <c r="AE36" i="47"/>
  <c r="AD36" i="47"/>
  <c r="AC36" i="47"/>
  <c r="AB36" i="47"/>
  <c r="AA36" i="47"/>
  <c r="Z36" i="47"/>
  <c r="Y36" i="47"/>
  <c r="X36" i="47"/>
  <c r="W36" i="47"/>
  <c r="V36" i="47"/>
  <c r="U36" i="47"/>
  <c r="T36" i="47"/>
  <c r="S36" i="47"/>
  <c r="R36" i="47"/>
  <c r="Q36" i="47"/>
  <c r="P36" i="47"/>
  <c r="O36" i="47"/>
  <c r="N36" i="47"/>
  <c r="M36" i="47"/>
  <c r="L36" i="47"/>
  <c r="K36" i="47"/>
  <c r="J36" i="47"/>
  <c r="I36" i="47"/>
  <c r="H36" i="47"/>
  <c r="G36" i="47"/>
  <c r="F36" i="47"/>
  <c r="AZ26" i="47"/>
  <c r="AR26" i="47"/>
  <c r="AJ26" i="47"/>
  <c r="AB26" i="47"/>
  <c r="T26" i="47"/>
  <c r="L26" i="47"/>
  <c r="BA25" i="47"/>
  <c r="AZ25" i="47"/>
  <c r="AY25" i="47"/>
  <c r="AX25" i="47"/>
  <c r="AW25" i="47"/>
  <c r="AV25" i="47"/>
  <c r="AU25" i="47"/>
  <c r="AT25" i="47"/>
  <c r="AS25" i="47"/>
  <c r="AR25" i="47"/>
  <c r="AQ25" i="47"/>
  <c r="AP25" i="47"/>
  <c r="AO25" i="47"/>
  <c r="AN25" i="47"/>
  <c r="AM25" i="47"/>
  <c r="AL25" i="47"/>
  <c r="AK25" i="47"/>
  <c r="AJ25" i="47"/>
  <c r="AI25" i="47"/>
  <c r="AH25" i="47"/>
  <c r="AG25" i="47"/>
  <c r="AF25" i="47"/>
  <c r="AE25" i="47"/>
  <c r="AD25" i="47"/>
  <c r="AC25" i="47"/>
  <c r="AB25" i="47"/>
  <c r="AA25" i="47"/>
  <c r="Z25" i="47"/>
  <c r="Y25" i="47"/>
  <c r="X25" i="47"/>
  <c r="W25" i="47"/>
  <c r="V25" i="47"/>
  <c r="U25" i="47"/>
  <c r="T25" i="47"/>
  <c r="S25" i="47"/>
  <c r="R25" i="47"/>
  <c r="Q25" i="47"/>
  <c r="P25" i="47"/>
  <c r="O25" i="47"/>
  <c r="N25" i="47"/>
  <c r="M25" i="47"/>
  <c r="L25" i="47"/>
  <c r="K25" i="47"/>
  <c r="J25" i="47"/>
  <c r="I25" i="47"/>
  <c r="H25" i="47"/>
  <c r="G25" i="47"/>
  <c r="F25" i="47"/>
  <c r="AZ18" i="47"/>
  <c r="AR18" i="47"/>
  <c r="AN18" i="47"/>
  <c r="AF18" i="47"/>
  <c r="X18" i="47"/>
  <c r="P18" i="47"/>
  <c r="L18" i="47"/>
  <c r="H18" i="47"/>
  <c r="BA17" i="47"/>
  <c r="AZ17" i="47"/>
  <c r="AY17" i="47"/>
  <c r="AX17" i="47"/>
  <c r="AW17" i="47"/>
  <c r="AV17" i="47"/>
  <c r="AU17" i="47"/>
  <c r="AT17" i="47"/>
  <c r="AS17" i="47"/>
  <c r="AR17" i="47"/>
  <c r="AQ17" i="47"/>
  <c r="AP17" i="47"/>
  <c r="AO17" i="47"/>
  <c r="AN17" i="47"/>
  <c r="AM17" i="47"/>
  <c r="AL17" i="47"/>
  <c r="AK17" i="47"/>
  <c r="AJ17" i="47"/>
  <c r="AI17" i="47"/>
  <c r="AH17" i="47"/>
  <c r="AG17" i="47"/>
  <c r="AF17" i="47"/>
  <c r="AE17" i="47"/>
  <c r="AD17" i="47"/>
  <c r="AC17" i="47"/>
  <c r="AB17" i="47"/>
  <c r="AA17" i="47"/>
  <c r="Z17" i="47"/>
  <c r="Y17" i="47"/>
  <c r="X17" i="47"/>
  <c r="W17" i="47"/>
  <c r="V17" i="47"/>
  <c r="U17" i="47"/>
  <c r="T17" i="47"/>
  <c r="S17" i="47"/>
  <c r="R17" i="47"/>
  <c r="Q17" i="47"/>
  <c r="P17" i="47"/>
  <c r="O17" i="47"/>
  <c r="N17" i="47"/>
  <c r="M17" i="47"/>
  <c r="L17" i="47"/>
  <c r="K17" i="47"/>
  <c r="J17" i="47"/>
  <c r="I17" i="47"/>
  <c r="H17" i="47"/>
  <c r="G17" i="47"/>
  <c r="F17" i="47"/>
  <c r="AO82" i="47"/>
  <c r="AN82" i="47"/>
  <c r="AM82" i="47"/>
  <c r="AL82" i="47"/>
  <c r="AK82" i="47"/>
  <c r="AJ82" i="47"/>
  <c r="AI82" i="47"/>
  <c r="AH82" i="47"/>
  <c r="AG82" i="47"/>
  <c r="AF82" i="47"/>
  <c r="AE82" i="47"/>
  <c r="AD82" i="47"/>
  <c r="AC82" i="47"/>
  <c r="AB82" i="47"/>
  <c r="AA82" i="47"/>
  <c r="Z82" i="47"/>
  <c r="Y82" i="47"/>
  <c r="X82" i="47"/>
  <c r="W82" i="47"/>
  <c r="V82" i="47"/>
  <c r="U82" i="47"/>
  <c r="T82" i="47"/>
  <c r="S82" i="47"/>
  <c r="R82" i="47"/>
  <c r="Q82" i="47"/>
  <c r="P82" i="47"/>
  <c r="O82" i="47"/>
  <c r="N82" i="47"/>
  <c r="M82" i="47"/>
  <c r="L82" i="47"/>
  <c r="K82" i="47"/>
  <c r="J82" i="47"/>
  <c r="I82" i="47"/>
  <c r="H82" i="47"/>
  <c r="G82" i="47"/>
  <c r="F82" i="47"/>
  <c r="AO23" i="47"/>
  <c r="AN23" i="47"/>
  <c r="AM23" i="47"/>
  <c r="AL23" i="47"/>
  <c r="AK23" i="47"/>
  <c r="AJ23" i="47"/>
  <c r="AI23" i="47"/>
  <c r="AH23" i="47"/>
  <c r="AG23" i="47"/>
  <c r="AF23" i="47"/>
  <c r="AE23" i="47"/>
  <c r="AD23" i="47"/>
  <c r="AC23" i="47"/>
  <c r="AB23" i="47"/>
  <c r="AA23" i="47"/>
  <c r="Z23" i="47"/>
  <c r="Y23" i="47"/>
  <c r="X23" i="47"/>
  <c r="W23" i="47"/>
  <c r="V23" i="47"/>
  <c r="U23" i="47"/>
  <c r="T23" i="47"/>
  <c r="S23" i="47"/>
  <c r="R23" i="47"/>
  <c r="Q23" i="47"/>
  <c r="P23" i="47"/>
  <c r="O23" i="47"/>
  <c r="N23" i="47"/>
  <c r="M23" i="47"/>
  <c r="L23" i="47"/>
  <c r="K23" i="47"/>
  <c r="J23" i="47"/>
  <c r="I23" i="47"/>
  <c r="H23" i="47"/>
  <c r="G23" i="47"/>
  <c r="F23" i="47"/>
  <c r="Y26" i="47"/>
  <c r="AS26" i="47"/>
  <c r="AO37" i="47"/>
  <c r="AW77" i="47"/>
  <c r="AW47" i="47"/>
  <c r="U18" i="47"/>
  <c r="AO18" i="47"/>
  <c r="M26" i="47"/>
  <c r="I37" i="47"/>
  <c r="U47" i="47"/>
  <c r="M18" i="47"/>
  <c r="AG18" i="47"/>
  <c r="BA18" i="47"/>
  <c r="Q26" i="47"/>
  <c r="AK26" i="47"/>
  <c r="AW26" i="47"/>
  <c r="M37" i="47"/>
  <c r="AC37" i="47"/>
  <c r="AS37" i="47"/>
  <c r="I47" i="47"/>
  <c r="Y47" i="47"/>
  <c r="AO47" i="47"/>
  <c r="BA47" i="47"/>
  <c r="Q77" i="47"/>
  <c r="Y77" i="47"/>
  <c r="AO77" i="47"/>
  <c r="AK18" i="47"/>
  <c r="AS18" i="47"/>
  <c r="I26" i="47"/>
  <c r="AC26" i="47"/>
  <c r="Q37" i="47"/>
  <c r="AG37" i="47"/>
  <c r="AW37" i="47"/>
  <c r="AC47" i="47"/>
  <c r="I18" i="47"/>
  <c r="Q18" i="47"/>
  <c r="AC18" i="47"/>
  <c r="U26" i="47"/>
  <c r="AG26" i="47"/>
  <c r="BA26" i="47"/>
  <c r="U37" i="47"/>
  <c r="AK37" i="47"/>
  <c r="BA37" i="47"/>
  <c r="AS47" i="47"/>
  <c r="AB18" i="47"/>
  <c r="P26" i="47"/>
  <c r="X26" i="47"/>
  <c r="AF26" i="47"/>
  <c r="AN26" i="47"/>
  <c r="AZ47" i="47"/>
  <c r="L77" i="47"/>
  <c r="P37" i="47"/>
  <c r="AF37" i="47"/>
  <c r="AM18" i="47"/>
  <c r="AY47" i="47"/>
  <c r="K18" i="47"/>
  <c r="AQ18" i="47"/>
  <c r="AY18" i="47"/>
  <c r="G77" i="47"/>
  <c r="V77" i="47"/>
  <c r="G18" i="47"/>
  <c r="AA18" i="47"/>
  <c r="W77" i="47"/>
  <c r="K26" i="47"/>
  <c r="W26" i="47"/>
  <c r="W18" i="47"/>
  <c r="S77" i="47"/>
  <c r="AM77" i="47"/>
  <c r="AM26" i="47"/>
  <c r="AX47" i="47"/>
  <c r="AL77" i="47"/>
  <c r="G26" i="47"/>
  <c r="N47" i="47"/>
  <c r="AD47" i="47"/>
  <c r="AP47" i="47"/>
  <c r="R77" i="47"/>
  <c r="AH77" i="47"/>
  <c r="AI18" i="47"/>
  <c r="AA47" i="47"/>
  <c r="Z47" i="47"/>
  <c r="AT47" i="47"/>
  <c r="S18" i="47"/>
  <c r="K47" i="47"/>
  <c r="O47" i="47"/>
  <c r="S47" i="47"/>
  <c r="AE47" i="47"/>
  <c r="AI47" i="47"/>
  <c r="AQ47" i="47"/>
  <c r="AU47" i="47"/>
  <c r="O77" i="47"/>
  <c r="AE77" i="47"/>
  <c r="AU77" i="47"/>
  <c r="O18" i="47"/>
  <c r="T18" i="47"/>
  <c r="AE18" i="47"/>
  <c r="AJ18" i="47"/>
  <c r="AU18" i="47"/>
  <c r="P47" i="47"/>
  <c r="T47" i="47"/>
  <c r="AF47" i="47"/>
  <c r="AJ47" i="47"/>
  <c r="AV26" i="47"/>
  <c r="J47" i="47"/>
  <c r="AV18" i="47"/>
  <c r="J37" i="47"/>
  <c r="N37" i="47"/>
  <c r="R37" i="47"/>
  <c r="V37" i="47"/>
  <c r="Z37" i="47"/>
  <c r="AD37" i="47"/>
  <c r="AH37" i="47"/>
  <c r="AL37" i="47"/>
  <c r="AP37" i="47"/>
  <c r="AT37" i="47"/>
  <c r="AX37" i="47"/>
  <c r="AV77" i="47"/>
  <c r="J26" i="47"/>
  <c r="N26" i="47"/>
  <c r="R26" i="47"/>
  <c r="V26" i="47"/>
  <c r="Z26" i="47"/>
  <c r="AD26" i="47"/>
  <c r="AH26" i="47"/>
  <c r="AL26" i="47"/>
  <c r="AP26" i="47"/>
  <c r="AT26" i="47"/>
  <c r="AX26" i="47"/>
  <c r="G37" i="47"/>
  <c r="K37" i="47"/>
  <c r="O37" i="47"/>
  <c r="S37" i="47"/>
  <c r="W37" i="47"/>
  <c r="AA37" i="47"/>
  <c r="AE37" i="47"/>
  <c r="AI37" i="47"/>
  <c r="AM37" i="47"/>
  <c r="AQ37" i="47"/>
  <c r="AU37" i="47"/>
  <c r="AY37" i="47"/>
  <c r="AV47" i="47"/>
  <c r="J18" i="47"/>
  <c r="N18" i="47"/>
  <c r="R18" i="47"/>
  <c r="V18" i="47"/>
  <c r="Z18" i="47"/>
  <c r="AD18" i="47"/>
  <c r="AH18" i="47"/>
  <c r="AL18" i="47"/>
  <c r="AP18" i="47"/>
  <c r="AT18" i="47"/>
  <c r="AX18" i="47"/>
  <c r="F18" i="47"/>
  <c r="F26" i="47"/>
  <c r="F37" i="47"/>
  <c r="F47" i="47"/>
  <c r="BS82" i="45"/>
  <c r="BR82" i="45"/>
  <c r="BQ82" i="45"/>
  <c r="BQ86" i="45" s="1"/>
  <c r="BP82" i="45"/>
  <c r="BP86" i="45" s="1"/>
  <c r="BO82" i="45"/>
  <c r="BN82" i="45"/>
  <c r="BM82" i="45"/>
  <c r="BL82" i="45"/>
  <c r="BK82" i="45"/>
  <c r="BJ82" i="45"/>
  <c r="BI82" i="45"/>
  <c r="BH82" i="45"/>
  <c r="BG82" i="45"/>
  <c r="BF82" i="45"/>
  <c r="BE82" i="45"/>
  <c r="BD82" i="45"/>
  <c r="BC82" i="45"/>
  <c r="BB82" i="45"/>
  <c r="BA82" i="45"/>
  <c r="AZ82" i="45"/>
  <c r="AY82" i="45"/>
  <c r="AX82" i="45"/>
  <c r="AW82" i="45"/>
  <c r="AV82" i="45"/>
  <c r="AU82" i="45"/>
  <c r="AT82" i="45"/>
  <c r="AS82" i="45"/>
  <c r="AR82" i="45"/>
  <c r="AQ82" i="45"/>
  <c r="AP82" i="45"/>
  <c r="AO82" i="45"/>
  <c r="AN82" i="45"/>
  <c r="AM82" i="45"/>
  <c r="AL82" i="45"/>
  <c r="AK82" i="45"/>
  <c r="AJ82" i="45"/>
  <c r="AI82" i="45"/>
  <c r="AH82" i="45"/>
  <c r="AG82" i="45"/>
  <c r="AF82" i="45"/>
  <c r="AE82" i="45"/>
  <c r="AD82" i="45"/>
  <c r="AC82" i="45"/>
  <c r="AB82" i="45"/>
  <c r="AA82" i="45"/>
  <c r="Z82" i="45"/>
  <c r="Y82" i="45"/>
  <c r="X82" i="45"/>
  <c r="W82" i="45"/>
  <c r="V82" i="45"/>
  <c r="U82" i="45"/>
  <c r="T82" i="45"/>
  <c r="S82" i="45"/>
  <c r="R82" i="45"/>
  <c r="Q82" i="45"/>
  <c r="P82" i="45"/>
  <c r="O82" i="45"/>
  <c r="N82" i="45"/>
  <c r="M82" i="45"/>
  <c r="C21" i="38"/>
  <c r="C41" i="38" s="1"/>
  <c r="C55" i="38"/>
  <c r="N58" i="38"/>
  <c r="J3" i="38"/>
  <c r="J6" i="38"/>
  <c r="J9" i="38"/>
  <c r="J12" i="38"/>
  <c r="J4" i="38"/>
  <c r="J5" i="38"/>
  <c r="J7" i="38"/>
  <c r="J8" i="38"/>
  <c r="J10" i="38"/>
  <c r="J11" i="38"/>
  <c r="J13" i="38"/>
  <c r="J14" i="38"/>
  <c r="J15" i="38"/>
  <c r="J16" i="38"/>
  <c r="J17" i="38"/>
  <c r="J18" i="38"/>
  <c r="J19" i="38"/>
  <c r="J20" i="38"/>
  <c r="J24" i="38"/>
  <c r="J25" i="38"/>
  <c r="J26" i="38"/>
  <c r="J27" i="38"/>
  <c r="J28" i="38"/>
  <c r="J29" i="38"/>
  <c r="J30" i="38"/>
  <c r="J31" i="38"/>
  <c r="J32" i="38"/>
  <c r="J33" i="38"/>
  <c r="J34" i="38"/>
  <c r="J35" i="38"/>
  <c r="J36" i="38"/>
  <c r="J37" i="38"/>
  <c r="J38" i="38"/>
  <c r="K3" i="38"/>
  <c r="K6" i="38"/>
  <c r="K9" i="38"/>
  <c r="K12" i="38"/>
  <c r="K4" i="38"/>
  <c r="K5" i="38"/>
  <c r="K7" i="38"/>
  <c r="K8" i="38"/>
  <c r="K10" i="38"/>
  <c r="K11" i="38"/>
  <c r="K13" i="38"/>
  <c r="K14" i="38"/>
  <c r="K15" i="38"/>
  <c r="K16" i="38"/>
  <c r="K17" i="38"/>
  <c r="K18" i="38"/>
  <c r="K19" i="38"/>
  <c r="K20" i="38"/>
  <c r="K21" i="38"/>
  <c r="K22" i="38"/>
  <c r="K24" i="38"/>
  <c r="K25" i="38"/>
  <c r="K26" i="38"/>
  <c r="K27" i="38"/>
  <c r="K28" i="38"/>
  <c r="K29" i="38"/>
  <c r="K30" i="38"/>
  <c r="K31" i="38"/>
  <c r="K32" i="38"/>
  <c r="K33" i="38"/>
  <c r="K34" i="38"/>
  <c r="K35" i="38"/>
  <c r="K36" i="38"/>
  <c r="K37" i="38"/>
  <c r="K38" i="38"/>
  <c r="L3" i="38"/>
  <c r="L6" i="38"/>
  <c r="L9" i="38"/>
  <c r="L12" i="38"/>
  <c r="L4" i="38"/>
  <c r="L5" i="38"/>
  <c r="L7" i="38"/>
  <c r="L8" i="38"/>
  <c r="L10" i="38"/>
  <c r="L11" i="38"/>
  <c r="L13" i="38"/>
  <c r="L14" i="38"/>
  <c r="L15" i="38"/>
  <c r="L16" i="38"/>
  <c r="L17" i="38"/>
  <c r="L18" i="38"/>
  <c r="L19" i="38"/>
  <c r="L20" i="38"/>
  <c r="L21" i="38"/>
  <c r="L22" i="38"/>
  <c r="L23" i="38"/>
  <c r="L24" i="38"/>
  <c r="L25" i="38"/>
  <c r="L26" i="38"/>
  <c r="L27" i="38"/>
  <c r="L28" i="38"/>
  <c r="L29" i="38"/>
  <c r="L30" i="38"/>
  <c r="L31" i="38"/>
  <c r="L32" i="38"/>
  <c r="L33" i="38"/>
  <c r="L34" i="38"/>
  <c r="L35" i="38"/>
  <c r="L36" i="38"/>
  <c r="L37" i="38"/>
  <c r="L38" i="38"/>
  <c r="M3" i="38"/>
  <c r="M6" i="38"/>
  <c r="M9" i="38"/>
  <c r="M12" i="38"/>
  <c r="M4" i="38"/>
  <c r="M5" i="38"/>
  <c r="M7" i="38"/>
  <c r="M8" i="38"/>
  <c r="M10" i="38"/>
  <c r="M11" i="38"/>
  <c r="M13" i="38"/>
  <c r="M14" i="38"/>
  <c r="M15" i="38"/>
  <c r="M16" i="38"/>
  <c r="M17" i="38"/>
  <c r="M18" i="38"/>
  <c r="M19" i="38"/>
  <c r="M20" i="38"/>
  <c r="M21" i="38"/>
  <c r="M22" i="38"/>
  <c r="M23" i="38"/>
  <c r="M24" i="38"/>
  <c r="M25" i="38"/>
  <c r="M26" i="38"/>
  <c r="M27" i="38"/>
  <c r="M28" i="38"/>
  <c r="M29" i="38"/>
  <c r="M30" i="38"/>
  <c r="M31" i="38"/>
  <c r="M32" i="38"/>
  <c r="M33" i="38"/>
  <c r="M34" i="38"/>
  <c r="M35" i="38"/>
  <c r="M36" i="38"/>
  <c r="M37" i="38"/>
  <c r="M38" i="38"/>
  <c r="N3" i="38"/>
  <c r="N6" i="38"/>
  <c r="N9" i="38"/>
  <c r="N12" i="38"/>
  <c r="N4" i="38"/>
  <c r="N5" i="38"/>
  <c r="N7" i="38"/>
  <c r="N8" i="38"/>
  <c r="N10" i="38"/>
  <c r="N11" i="38"/>
  <c r="N13" i="38"/>
  <c r="N14" i="38"/>
  <c r="N15" i="38"/>
  <c r="N16" i="38"/>
  <c r="N17" i="38"/>
  <c r="N18" i="38"/>
  <c r="N19" i="38"/>
  <c r="N20" i="38"/>
  <c r="N21" i="38"/>
  <c r="N22" i="38"/>
  <c r="N23" i="38"/>
  <c r="N24" i="38"/>
  <c r="N25" i="38"/>
  <c r="N26" i="38"/>
  <c r="N27" i="38"/>
  <c r="N28" i="38"/>
  <c r="N29" i="38"/>
  <c r="N30" i="38"/>
  <c r="N31" i="38"/>
  <c r="N32" i="38"/>
  <c r="N33" i="38"/>
  <c r="N34" i="38"/>
  <c r="N35" i="38"/>
  <c r="N36" i="38"/>
  <c r="N37" i="38"/>
  <c r="N38" i="38"/>
  <c r="O3" i="38"/>
  <c r="O6" i="38"/>
  <c r="O9" i="38"/>
  <c r="O12" i="38"/>
  <c r="O4" i="38"/>
  <c r="O5" i="38"/>
  <c r="O7" i="38"/>
  <c r="O8" i="38"/>
  <c r="O10" i="38"/>
  <c r="O11" i="38"/>
  <c r="O13" i="38"/>
  <c r="O14" i="38"/>
  <c r="O15" i="38"/>
  <c r="O16" i="38"/>
  <c r="O17" i="38"/>
  <c r="O18" i="38"/>
  <c r="O19" i="38"/>
  <c r="O20" i="38"/>
  <c r="O21" i="38"/>
  <c r="O22" i="38"/>
  <c r="O23" i="38"/>
  <c r="O24" i="38"/>
  <c r="O25" i="38"/>
  <c r="O26" i="38"/>
  <c r="O27" i="38"/>
  <c r="O28" i="38"/>
  <c r="O29" i="38"/>
  <c r="O30" i="38"/>
  <c r="O31" i="38"/>
  <c r="O32" i="38"/>
  <c r="O33" i="38"/>
  <c r="O34" i="38"/>
  <c r="O35" i="38"/>
  <c r="O36" i="38"/>
  <c r="O37" i="38"/>
  <c r="O38" i="38"/>
  <c r="P3" i="38"/>
  <c r="P6" i="38"/>
  <c r="P9" i="38"/>
  <c r="P12" i="38"/>
  <c r="P4" i="38"/>
  <c r="P5" i="38"/>
  <c r="P7" i="38"/>
  <c r="P8" i="38"/>
  <c r="P10" i="38"/>
  <c r="P11" i="38"/>
  <c r="P13" i="38"/>
  <c r="P14" i="38"/>
  <c r="P15" i="38"/>
  <c r="P16" i="38"/>
  <c r="P17" i="38"/>
  <c r="P18" i="38"/>
  <c r="P19" i="38"/>
  <c r="P20" i="38"/>
  <c r="P21" i="38"/>
  <c r="P22" i="38"/>
  <c r="P23" i="38"/>
  <c r="P24" i="38"/>
  <c r="P25" i="38"/>
  <c r="P26" i="38"/>
  <c r="P27" i="38"/>
  <c r="P28" i="38"/>
  <c r="P29" i="38"/>
  <c r="P30" i="38"/>
  <c r="P31" i="38"/>
  <c r="P32" i="38"/>
  <c r="P33" i="38"/>
  <c r="P34" i="38"/>
  <c r="P35" i="38"/>
  <c r="P36" i="38"/>
  <c r="P37" i="38"/>
  <c r="P38" i="38"/>
  <c r="Q3" i="38"/>
  <c r="Q6" i="38"/>
  <c r="Q9" i="38"/>
  <c r="Q12" i="38"/>
  <c r="Q4" i="38"/>
  <c r="Q5" i="38"/>
  <c r="Q7" i="38"/>
  <c r="Q8" i="38"/>
  <c r="Q10" i="38"/>
  <c r="Q11" i="38"/>
  <c r="Q13" i="38"/>
  <c r="Q14" i="38"/>
  <c r="Q15" i="38"/>
  <c r="Q16" i="38"/>
  <c r="Q17" i="38"/>
  <c r="Q18" i="38"/>
  <c r="Q19" i="38"/>
  <c r="Q20" i="38"/>
  <c r="Q21" i="38"/>
  <c r="Q22" i="38"/>
  <c r="Q23" i="38"/>
  <c r="Q24" i="38"/>
  <c r="Q25" i="38"/>
  <c r="Q26" i="38"/>
  <c r="Q27" i="38"/>
  <c r="Q28" i="38"/>
  <c r="Q29" i="38"/>
  <c r="Q30" i="38"/>
  <c r="Q31" i="38"/>
  <c r="Q32" i="38"/>
  <c r="Q33" i="38"/>
  <c r="Q34" i="38"/>
  <c r="Q35" i="38"/>
  <c r="Q36" i="38"/>
  <c r="Q37" i="38"/>
  <c r="Q38" i="38"/>
  <c r="R3" i="38"/>
  <c r="R6" i="38"/>
  <c r="R9" i="38"/>
  <c r="R12" i="38"/>
  <c r="R4" i="38"/>
  <c r="R5" i="38"/>
  <c r="R7" i="38"/>
  <c r="R8" i="38"/>
  <c r="R10" i="38"/>
  <c r="R11" i="38"/>
  <c r="R13" i="38"/>
  <c r="R14" i="38"/>
  <c r="R15" i="38"/>
  <c r="R16" i="38"/>
  <c r="R17" i="38"/>
  <c r="R18" i="38"/>
  <c r="R19" i="38"/>
  <c r="R20" i="38"/>
  <c r="R21" i="38"/>
  <c r="R22" i="38"/>
  <c r="R23" i="38"/>
  <c r="R24" i="38"/>
  <c r="R25" i="38"/>
  <c r="R26" i="38"/>
  <c r="R27" i="38"/>
  <c r="R28" i="38"/>
  <c r="R29" i="38"/>
  <c r="R30" i="38"/>
  <c r="R31" i="38"/>
  <c r="R32" i="38"/>
  <c r="R33" i="38"/>
  <c r="R34" i="38"/>
  <c r="R35" i="38"/>
  <c r="R36" i="38"/>
  <c r="R37" i="38"/>
  <c r="R38" i="38"/>
  <c r="S3" i="38"/>
  <c r="S6" i="38"/>
  <c r="S9" i="38"/>
  <c r="S12" i="38"/>
  <c r="S4" i="38"/>
  <c r="S5" i="38"/>
  <c r="S7" i="38"/>
  <c r="S8" i="38"/>
  <c r="S10" i="38"/>
  <c r="S11" i="38"/>
  <c r="S13" i="38"/>
  <c r="S14" i="38"/>
  <c r="S15" i="38"/>
  <c r="S16" i="38"/>
  <c r="S17" i="38"/>
  <c r="S18" i="38"/>
  <c r="S19" i="38"/>
  <c r="S20" i="38"/>
  <c r="S21" i="38"/>
  <c r="S22" i="38"/>
  <c r="S23" i="38"/>
  <c r="S24" i="38"/>
  <c r="S25" i="38"/>
  <c r="S26" i="38"/>
  <c r="S27" i="38"/>
  <c r="S28" i="38"/>
  <c r="S29" i="38"/>
  <c r="S30" i="38"/>
  <c r="S31" i="38"/>
  <c r="S32" i="38"/>
  <c r="S33" i="38"/>
  <c r="S34" i="38"/>
  <c r="S35" i="38"/>
  <c r="S36" i="38"/>
  <c r="S37" i="38"/>
  <c r="S38" i="38"/>
  <c r="T3" i="38"/>
  <c r="T6" i="38"/>
  <c r="T9" i="38"/>
  <c r="T12" i="38"/>
  <c r="T4" i="38"/>
  <c r="T5" i="38"/>
  <c r="T7" i="38"/>
  <c r="T8" i="38"/>
  <c r="T10" i="38"/>
  <c r="T11" i="38"/>
  <c r="T13" i="38"/>
  <c r="T14" i="38"/>
  <c r="T15" i="38"/>
  <c r="T16" i="38"/>
  <c r="T17" i="38"/>
  <c r="T18" i="38"/>
  <c r="T19" i="38"/>
  <c r="T20" i="38"/>
  <c r="T21" i="38"/>
  <c r="T22" i="38"/>
  <c r="T23" i="38"/>
  <c r="T24" i="38"/>
  <c r="T25" i="38"/>
  <c r="T26" i="38"/>
  <c r="T27" i="38"/>
  <c r="T28" i="38"/>
  <c r="T29" i="38"/>
  <c r="T30" i="38"/>
  <c r="T31" i="38"/>
  <c r="T32" i="38"/>
  <c r="T33" i="38"/>
  <c r="T34" i="38"/>
  <c r="T35" i="38"/>
  <c r="T36" i="38"/>
  <c r="T37" i="38"/>
  <c r="T38" i="38"/>
  <c r="U3" i="38"/>
  <c r="U6" i="38"/>
  <c r="U9" i="38"/>
  <c r="U12" i="38"/>
  <c r="U4" i="38"/>
  <c r="U5" i="38"/>
  <c r="U7" i="38"/>
  <c r="U8" i="38"/>
  <c r="U10" i="38"/>
  <c r="U11" i="38"/>
  <c r="U13" i="38"/>
  <c r="U14" i="38"/>
  <c r="U15" i="38"/>
  <c r="U16" i="38"/>
  <c r="U17" i="38"/>
  <c r="U18" i="38"/>
  <c r="U19" i="38"/>
  <c r="U20" i="38"/>
  <c r="U21" i="38"/>
  <c r="U22" i="38"/>
  <c r="U23" i="38"/>
  <c r="U24" i="38"/>
  <c r="U25" i="38"/>
  <c r="U26" i="38"/>
  <c r="U27" i="38"/>
  <c r="U28" i="38"/>
  <c r="U29" i="38"/>
  <c r="U30" i="38"/>
  <c r="U31" i="38"/>
  <c r="U32" i="38"/>
  <c r="U33" i="38"/>
  <c r="U34" i="38"/>
  <c r="U35" i="38"/>
  <c r="U36" i="38"/>
  <c r="U37" i="38"/>
  <c r="U38" i="38"/>
  <c r="F26" i="36"/>
  <c r="BQ63" i="38"/>
  <c r="BP63" i="38"/>
  <c r="BO63" i="38"/>
  <c r="BN63" i="38"/>
  <c r="BM63" i="38"/>
  <c r="BL63" i="38"/>
  <c r="BK63" i="38"/>
  <c r="BJ63" i="38"/>
  <c r="BI63" i="38"/>
  <c r="BH63" i="38"/>
  <c r="BG63" i="38"/>
  <c r="BF63" i="38"/>
  <c r="BE63" i="38"/>
  <c r="BD63" i="38"/>
  <c r="BC63" i="38"/>
  <c r="BB63" i="38"/>
  <c r="BA63" i="38"/>
  <c r="AZ63" i="38"/>
  <c r="AY63" i="38"/>
  <c r="AX63" i="38"/>
  <c r="AW63" i="38"/>
  <c r="AV63" i="38"/>
  <c r="AU63" i="38"/>
  <c r="AT63" i="38"/>
  <c r="AS63" i="38"/>
  <c r="AR63" i="38"/>
  <c r="AQ63" i="38"/>
  <c r="AP63" i="38"/>
  <c r="AO63" i="38"/>
  <c r="AN63" i="38"/>
  <c r="AM63" i="38"/>
  <c r="AL63" i="38"/>
  <c r="AK63" i="38"/>
  <c r="AJ63" i="38"/>
  <c r="AI63" i="38"/>
  <c r="AH63" i="38"/>
  <c r="AG63" i="38"/>
  <c r="AF63" i="38"/>
  <c r="AE63" i="38"/>
  <c r="AD63" i="38"/>
  <c r="AC63" i="38"/>
  <c r="AB63" i="38"/>
  <c r="AA63" i="38"/>
  <c r="Z63" i="38"/>
  <c r="Y63" i="38"/>
  <c r="X63" i="38"/>
  <c r="W63" i="38"/>
  <c r="V63" i="38"/>
  <c r="U63" i="38"/>
  <c r="T63" i="38"/>
  <c r="S63" i="38"/>
  <c r="R63" i="38"/>
  <c r="Q63" i="38"/>
  <c r="P63" i="38"/>
  <c r="O63" i="38"/>
  <c r="N63" i="38"/>
  <c r="M63" i="38"/>
  <c r="L63" i="38"/>
  <c r="K63" i="38"/>
  <c r="J63" i="38"/>
  <c r="BQ60" i="38"/>
  <c r="BP60" i="38"/>
  <c r="BO60" i="38"/>
  <c r="BN60" i="38"/>
  <c r="BM60" i="38"/>
  <c r="BL60" i="38"/>
  <c r="BK60" i="38"/>
  <c r="BJ60" i="38"/>
  <c r="BI60" i="38"/>
  <c r="BH60" i="38"/>
  <c r="BG60" i="38"/>
  <c r="BF60" i="38"/>
  <c r="BE60" i="38"/>
  <c r="BD60" i="38"/>
  <c r="BC60" i="38"/>
  <c r="BB60" i="38"/>
  <c r="BA60" i="38"/>
  <c r="AZ60" i="38"/>
  <c r="AY60" i="38"/>
  <c r="AX60" i="38"/>
  <c r="AW60" i="38"/>
  <c r="AV60" i="38"/>
  <c r="AU60" i="38"/>
  <c r="AT60" i="38"/>
  <c r="AS60" i="38"/>
  <c r="AR60" i="38"/>
  <c r="AQ60" i="38"/>
  <c r="AP60" i="38"/>
  <c r="AO60" i="38"/>
  <c r="AN60" i="38"/>
  <c r="AM60" i="38"/>
  <c r="AL60" i="38"/>
  <c r="AK60" i="38"/>
  <c r="AJ60" i="38"/>
  <c r="AI60" i="38"/>
  <c r="AH60" i="38"/>
  <c r="AG60" i="38"/>
  <c r="AF60" i="38"/>
  <c r="AE60" i="38"/>
  <c r="AD60" i="38"/>
  <c r="AC60" i="38"/>
  <c r="AB60" i="38"/>
  <c r="AA60" i="38"/>
  <c r="Z60" i="38"/>
  <c r="Y60" i="38"/>
  <c r="X60" i="38"/>
  <c r="W60" i="38"/>
  <c r="V60" i="38"/>
  <c r="U60" i="38"/>
  <c r="T60" i="38"/>
  <c r="T48" i="38"/>
  <c r="T51" i="38"/>
  <c r="T54" i="38"/>
  <c r="T57" i="38"/>
  <c r="S60" i="38"/>
  <c r="R60" i="38"/>
  <c r="Q60" i="38"/>
  <c r="P60" i="38"/>
  <c r="O60" i="38"/>
  <c r="N60" i="38"/>
  <c r="M60" i="38"/>
  <c r="L60" i="38"/>
  <c r="K60" i="38"/>
  <c r="J60" i="38"/>
  <c r="BQ57" i="38"/>
  <c r="BP57" i="38"/>
  <c r="BO57" i="38"/>
  <c r="BN57" i="38"/>
  <c r="BM57" i="38"/>
  <c r="BL57" i="38"/>
  <c r="BK57" i="38"/>
  <c r="BJ57" i="38"/>
  <c r="BI57" i="38"/>
  <c r="BH57" i="38"/>
  <c r="BG57" i="38"/>
  <c r="BF57" i="38"/>
  <c r="BE57" i="38"/>
  <c r="BD57" i="38"/>
  <c r="BC57" i="38"/>
  <c r="BB57" i="38"/>
  <c r="BA57" i="38"/>
  <c r="AZ57" i="38"/>
  <c r="AY57" i="38"/>
  <c r="AX57" i="38"/>
  <c r="AW57" i="38"/>
  <c r="AV57" i="38"/>
  <c r="AU57" i="38"/>
  <c r="AT57" i="38"/>
  <c r="AS57" i="38"/>
  <c r="AR57" i="38"/>
  <c r="AQ57" i="38"/>
  <c r="AP57" i="38"/>
  <c r="AO57" i="38"/>
  <c r="AN57" i="38"/>
  <c r="AM57" i="38"/>
  <c r="AL57" i="38"/>
  <c r="AK57" i="38"/>
  <c r="AJ57" i="38"/>
  <c r="AI57" i="38"/>
  <c r="AH57" i="38"/>
  <c r="AG57" i="38"/>
  <c r="AF57" i="38"/>
  <c r="AE57" i="38"/>
  <c r="AD57" i="38"/>
  <c r="AC57" i="38"/>
  <c r="AB57" i="38"/>
  <c r="AA57" i="38"/>
  <c r="Z57" i="38"/>
  <c r="Y57" i="38"/>
  <c r="X57" i="38"/>
  <c r="W57" i="38"/>
  <c r="V57" i="38"/>
  <c r="U57" i="38"/>
  <c r="S57" i="38"/>
  <c r="R57" i="38"/>
  <c r="Q57" i="38"/>
  <c r="P57" i="38"/>
  <c r="O57" i="38"/>
  <c r="N57" i="38"/>
  <c r="M57" i="38"/>
  <c r="L57" i="38"/>
  <c r="K57" i="38"/>
  <c r="J57" i="38"/>
  <c r="BQ54" i="38"/>
  <c r="BP54" i="38"/>
  <c r="BO54" i="38"/>
  <c r="BN54" i="38"/>
  <c r="BM54" i="38"/>
  <c r="BL54" i="38"/>
  <c r="BK54" i="38"/>
  <c r="BJ54" i="38"/>
  <c r="BI54" i="38"/>
  <c r="BH54" i="38"/>
  <c r="BG54" i="38"/>
  <c r="BF54" i="38"/>
  <c r="BE54" i="38"/>
  <c r="BD54" i="38"/>
  <c r="BC54" i="38"/>
  <c r="BB54" i="38"/>
  <c r="BA54" i="38"/>
  <c r="AZ54" i="38"/>
  <c r="AY54" i="38"/>
  <c r="AX54" i="38"/>
  <c r="AW54" i="38"/>
  <c r="AV54" i="38"/>
  <c r="AU54" i="38"/>
  <c r="AT54" i="38"/>
  <c r="AS54" i="38"/>
  <c r="AR54" i="38"/>
  <c r="AQ54" i="38"/>
  <c r="AP54" i="38"/>
  <c r="AO54" i="38"/>
  <c r="AN54" i="38"/>
  <c r="AM54" i="38"/>
  <c r="AL54" i="38"/>
  <c r="AK54" i="38"/>
  <c r="AJ54" i="38"/>
  <c r="AI54" i="38"/>
  <c r="AH54" i="38"/>
  <c r="AG54" i="38"/>
  <c r="AF54" i="38"/>
  <c r="AE54" i="38"/>
  <c r="AD54" i="38"/>
  <c r="AC54" i="38"/>
  <c r="AB54" i="38"/>
  <c r="AA54" i="38"/>
  <c r="Z54" i="38"/>
  <c r="Y54" i="38"/>
  <c r="X54" i="38"/>
  <c r="W54" i="38"/>
  <c r="V54" i="38"/>
  <c r="U54" i="38"/>
  <c r="S54" i="38"/>
  <c r="R54" i="38"/>
  <c r="Q54" i="38"/>
  <c r="P54" i="38"/>
  <c r="O54" i="38"/>
  <c r="N54" i="38"/>
  <c r="M54" i="38"/>
  <c r="L54" i="38"/>
  <c r="K54" i="38"/>
  <c r="J54" i="38"/>
  <c r="J51" i="38"/>
  <c r="BQ51" i="38"/>
  <c r="BP51" i="38"/>
  <c r="BO51" i="38"/>
  <c r="BN51" i="38"/>
  <c r="BM51" i="38"/>
  <c r="BL51" i="38"/>
  <c r="BK51" i="38"/>
  <c r="BJ51" i="38"/>
  <c r="BI51" i="38"/>
  <c r="BH51" i="38"/>
  <c r="BG51" i="38"/>
  <c r="BF51" i="38"/>
  <c r="BE51" i="38"/>
  <c r="BD51" i="38"/>
  <c r="BC51" i="38"/>
  <c r="BB51" i="38"/>
  <c r="BA51" i="38"/>
  <c r="AZ51" i="38"/>
  <c r="AY51" i="38"/>
  <c r="AX51" i="38"/>
  <c r="AW51" i="38"/>
  <c r="AV51" i="38"/>
  <c r="AU51" i="38"/>
  <c r="AT51" i="38"/>
  <c r="AS51" i="38"/>
  <c r="AR51" i="38"/>
  <c r="AQ51" i="38"/>
  <c r="AP51" i="38"/>
  <c r="AO51" i="38"/>
  <c r="AN51" i="38"/>
  <c r="AM51" i="38"/>
  <c r="AL51" i="38"/>
  <c r="AK51" i="38"/>
  <c r="AJ51" i="38"/>
  <c r="AI51" i="38"/>
  <c r="AH51" i="38"/>
  <c r="AG51" i="38"/>
  <c r="AF51" i="38"/>
  <c r="AE51" i="38"/>
  <c r="AD51" i="38"/>
  <c r="AC51" i="38"/>
  <c r="AB51" i="38"/>
  <c r="AA51" i="38"/>
  <c r="Z51" i="38"/>
  <c r="Y51" i="38"/>
  <c r="X51" i="38"/>
  <c r="W51" i="38"/>
  <c r="V51" i="38"/>
  <c r="U51" i="38"/>
  <c r="S51" i="38"/>
  <c r="R51" i="38"/>
  <c r="Q51" i="38"/>
  <c r="P51" i="38"/>
  <c r="O51" i="38"/>
  <c r="N51" i="38"/>
  <c r="M51" i="38"/>
  <c r="L51" i="38"/>
  <c r="K51" i="38"/>
  <c r="BQ48" i="38"/>
  <c r="BQ68" i="38" s="1"/>
  <c r="BP48" i="38"/>
  <c r="BP68" i="38" s="1"/>
  <c r="BO48" i="38"/>
  <c r="BO68" i="38" s="1"/>
  <c r="BN48" i="38"/>
  <c r="BN68" i="38" s="1"/>
  <c r="BM48" i="38"/>
  <c r="BM68" i="38" s="1"/>
  <c r="BL48" i="38"/>
  <c r="BL68" i="38" s="1"/>
  <c r="BK48" i="38"/>
  <c r="BK68" i="38" s="1"/>
  <c r="BJ48" i="38"/>
  <c r="BJ68" i="38" s="1"/>
  <c r="BI48" i="38"/>
  <c r="BI68" i="38" s="1"/>
  <c r="BH48" i="38"/>
  <c r="BH68" i="38" s="1"/>
  <c r="BG48" i="38"/>
  <c r="BG68" i="38" s="1"/>
  <c r="BF48" i="38"/>
  <c r="BF68" i="38" s="1"/>
  <c r="BE48" i="38"/>
  <c r="BE68" i="38" s="1"/>
  <c r="BD48" i="38"/>
  <c r="BD68" i="38" s="1"/>
  <c r="BC48" i="38"/>
  <c r="BC68" i="38" s="1"/>
  <c r="BB48" i="38"/>
  <c r="BB68" i="38" s="1"/>
  <c r="BA48" i="38"/>
  <c r="BA68" i="38" s="1"/>
  <c r="AZ48" i="38"/>
  <c r="AZ68" i="38" s="1"/>
  <c r="AY48" i="38"/>
  <c r="AY68" i="38" s="1"/>
  <c r="AX48" i="38"/>
  <c r="AX68" i="38" s="1"/>
  <c r="AW48" i="38"/>
  <c r="AW68" i="38" s="1"/>
  <c r="AV48" i="38"/>
  <c r="AV68" i="38" s="1"/>
  <c r="AU48" i="38"/>
  <c r="AU68" i="38" s="1"/>
  <c r="AT48" i="38"/>
  <c r="AT68" i="38" s="1"/>
  <c r="AS48" i="38"/>
  <c r="AS68" i="38" s="1"/>
  <c r="AR48" i="38"/>
  <c r="AR68" i="38" s="1"/>
  <c r="AQ48" i="38"/>
  <c r="AQ68" i="38" s="1"/>
  <c r="AP48" i="38"/>
  <c r="AP68" i="38" s="1"/>
  <c r="AO48" i="38"/>
  <c r="AO68" i="38" s="1"/>
  <c r="AN48" i="38"/>
  <c r="AN68" i="38" s="1"/>
  <c r="AM48" i="38"/>
  <c r="AM68" i="38" s="1"/>
  <c r="AL48" i="38"/>
  <c r="AL68" i="38" s="1"/>
  <c r="AK48" i="38"/>
  <c r="AK68" i="38" s="1"/>
  <c r="AJ48" i="38"/>
  <c r="AJ68" i="38" s="1"/>
  <c r="AI48" i="38"/>
  <c r="AH48" i="38"/>
  <c r="AH68" i="38" s="1"/>
  <c r="AG48" i="38"/>
  <c r="AG68" i="38" s="1"/>
  <c r="AF48" i="38"/>
  <c r="AF68" i="38" s="1"/>
  <c r="AE48" i="38"/>
  <c r="AE68" i="38" s="1"/>
  <c r="AD48" i="38"/>
  <c r="AD68" i="38" s="1"/>
  <c r="AC48" i="38"/>
  <c r="AC68" i="38" s="1"/>
  <c r="AB48" i="38"/>
  <c r="AB68" i="38" s="1"/>
  <c r="AA48" i="38"/>
  <c r="AA68" i="38" s="1"/>
  <c r="Z48" i="38"/>
  <c r="Z68" i="38" s="1"/>
  <c r="Y48" i="38"/>
  <c r="Y68" i="38" s="1"/>
  <c r="X48" i="38"/>
  <c r="X68" i="38" s="1"/>
  <c r="W48" i="38"/>
  <c r="V48" i="38"/>
  <c r="V68" i="38" s="1"/>
  <c r="U48" i="38"/>
  <c r="U68" i="38" s="1"/>
  <c r="S48" i="38"/>
  <c r="S68" i="38" s="1"/>
  <c r="R48" i="38"/>
  <c r="R68" i="38" s="1"/>
  <c r="Q48" i="38"/>
  <c r="Q68" i="38" s="1"/>
  <c r="P48" i="38"/>
  <c r="P68" i="38" s="1"/>
  <c r="O48" i="38"/>
  <c r="O68" i="38" s="1"/>
  <c r="N48" i="38"/>
  <c r="N68" i="38" s="1"/>
  <c r="M48" i="38"/>
  <c r="M68" i="38" s="1"/>
  <c r="L48" i="38"/>
  <c r="L68" i="38" s="1"/>
  <c r="K48" i="38"/>
  <c r="K68" i="38" s="1"/>
  <c r="J48" i="38"/>
  <c r="J68" i="38" s="1"/>
  <c r="BQ38" i="38"/>
  <c r="BP38" i="38"/>
  <c r="BO38" i="38"/>
  <c r="BN38" i="38"/>
  <c r="BM38" i="38"/>
  <c r="BL38" i="38"/>
  <c r="BK38" i="38"/>
  <c r="BJ38" i="38"/>
  <c r="BI38" i="38"/>
  <c r="BH38" i="38"/>
  <c r="BG38" i="38"/>
  <c r="BF38" i="38"/>
  <c r="BE38" i="38"/>
  <c r="BD38" i="38"/>
  <c r="BC38" i="38"/>
  <c r="BB38" i="38"/>
  <c r="BA38" i="38"/>
  <c r="AZ38" i="38"/>
  <c r="AY38" i="38"/>
  <c r="AX38" i="38"/>
  <c r="AW38" i="38"/>
  <c r="AV38" i="38"/>
  <c r="AU38" i="38"/>
  <c r="AT38" i="38"/>
  <c r="AS38" i="38"/>
  <c r="AR38" i="38"/>
  <c r="AQ38" i="38"/>
  <c r="AP38" i="38"/>
  <c r="AO38" i="38"/>
  <c r="AN38" i="38"/>
  <c r="AM38" i="38"/>
  <c r="AL38" i="38"/>
  <c r="AK38" i="38"/>
  <c r="AJ38" i="38"/>
  <c r="AI38" i="38"/>
  <c r="AH38" i="38"/>
  <c r="AG38" i="38"/>
  <c r="AF38" i="38"/>
  <c r="AE38" i="38"/>
  <c r="AD38" i="38"/>
  <c r="AC38" i="38"/>
  <c r="AB38" i="38"/>
  <c r="AA38" i="38"/>
  <c r="Z38" i="38"/>
  <c r="Y38" i="38"/>
  <c r="X38" i="38"/>
  <c r="W38" i="38"/>
  <c r="V38" i="38"/>
  <c r="BQ35" i="38"/>
  <c r="BP35" i="38"/>
  <c r="BO35" i="38"/>
  <c r="BN35" i="38"/>
  <c r="BM35" i="38"/>
  <c r="BL35" i="38"/>
  <c r="BK35" i="38"/>
  <c r="BJ35" i="38"/>
  <c r="BI35" i="38"/>
  <c r="BH35" i="38"/>
  <c r="BG35" i="38"/>
  <c r="BF35" i="38"/>
  <c r="BE35" i="38"/>
  <c r="BD35" i="38"/>
  <c r="BC35" i="38"/>
  <c r="BB35" i="38"/>
  <c r="BA35" i="38"/>
  <c r="AZ35" i="38"/>
  <c r="AY35" i="38"/>
  <c r="AX35" i="38"/>
  <c r="AW35" i="38"/>
  <c r="AV35" i="38"/>
  <c r="AU35" i="38"/>
  <c r="AT35" i="38"/>
  <c r="AS35" i="38"/>
  <c r="AR35" i="38"/>
  <c r="AQ35" i="38"/>
  <c r="AP35" i="38"/>
  <c r="AO35" i="38"/>
  <c r="AN35" i="38"/>
  <c r="AM35" i="38"/>
  <c r="AL35" i="38"/>
  <c r="AK35" i="38"/>
  <c r="AJ35" i="38"/>
  <c r="AI35" i="38"/>
  <c r="AH35" i="38"/>
  <c r="AG35" i="38"/>
  <c r="AF35" i="38"/>
  <c r="AE35" i="38"/>
  <c r="AD35" i="38"/>
  <c r="AC35" i="38"/>
  <c r="AB35" i="38"/>
  <c r="AA35" i="38"/>
  <c r="Z35" i="38"/>
  <c r="Y35" i="38"/>
  <c r="X35" i="38"/>
  <c r="W35" i="38"/>
  <c r="V35" i="38"/>
  <c r="BQ32" i="38"/>
  <c r="BP32" i="38"/>
  <c r="BO32" i="38"/>
  <c r="BN32" i="38"/>
  <c r="BM32" i="38"/>
  <c r="BL32" i="38"/>
  <c r="BK32" i="38"/>
  <c r="BJ32" i="38"/>
  <c r="BI32" i="38"/>
  <c r="BH32" i="38"/>
  <c r="BG32" i="38"/>
  <c r="BF32" i="38"/>
  <c r="BE32" i="38"/>
  <c r="BD32" i="38"/>
  <c r="BC32" i="38"/>
  <c r="BB32" i="38"/>
  <c r="BA32" i="38"/>
  <c r="AZ32" i="38"/>
  <c r="AY32" i="38"/>
  <c r="AX32" i="38"/>
  <c r="AW32" i="38"/>
  <c r="AV32" i="38"/>
  <c r="AU32" i="38"/>
  <c r="AT32" i="38"/>
  <c r="AS32" i="38"/>
  <c r="AR32" i="38"/>
  <c r="AQ32" i="38"/>
  <c r="AP32" i="38"/>
  <c r="AO32" i="38"/>
  <c r="AN32" i="38"/>
  <c r="AM32" i="38"/>
  <c r="AL32" i="38"/>
  <c r="AK32" i="38"/>
  <c r="AJ32" i="38"/>
  <c r="AI32" i="38"/>
  <c r="AH32" i="38"/>
  <c r="AG32" i="38"/>
  <c r="AF32" i="38"/>
  <c r="AE32" i="38"/>
  <c r="AD32" i="38"/>
  <c r="AC32" i="38"/>
  <c r="AB32" i="38"/>
  <c r="AA32" i="38"/>
  <c r="Z32" i="38"/>
  <c r="Y32" i="38"/>
  <c r="X32" i="38"/>
  <c r="W32" i="38"/>
  <c r="V32" i="38"/>
  <c r="BQ29" i="38"/>
  <c r="BP29" i="38"/>
  <c r="BO29" i="38"/>
  <c r="BN29" i="38"/>
  <c r="BM29" i="38"/>
  <c r="BL29" i="38"/>
  <c r="BK29" i="38"/>
  <c r="BJ29" i="38"/>
  <c r="BI29" i="38"/>
  <c r="BH29" i="38"/>
  <c r="BG29" i="38"/>
  <c r="BF29" i="38"/>
  <c r="BE29" i="38"/>
  <c r="BD29" i="38"/>
  <c r="BC29" i="38"/>
  <c r="BB29" i="38"/>
  <c r="BA29" i="38"/>
  <c r="AZ29" i="38"/>
  <c r="AY29" i="38"/>
  <c r="AX29" i="38"/>
  <c r="AW29" i="38"/>
  <c r="AV29" i="38"/>
  <c r="AU29" i="38"/>
  <c r="AT29" i="38"/>
  <c r="AS29" i="38"/>
  <c r="AR29" i="38"/>
  <c r="AQ29" i="38"/>
  <c r="AP29" i="38"/>
  <c r="AO29" i="38"/>
  <c r="AN29" i="38"/>
  <c r="AM29" i="38"/>
  <c r="AL29" i="38"/>
  <c r="AK29" i="38"/>
  <c r="AJ29" i="38"/>
  <c r="AI29" i="38"/>
  <c r="AH29" i="38"/>
  <c r="AG29" i="38"/>
  <c r="AF29" i="38"/>
  <c r="AE29" i="38"/>
  <c r="AD29" i="38"/>
  <c r="AC29" i="38"/>
  <c r="AB29" i="38"/>
  <c r="AA29" i="38"/>
  <c r="Z29" i="38"/>
  <c r="Y29" i="38"/>
  <c r="X29" i="38"/>
  <c r="W29" i="38"/>
  <c r="V29" i="38"/>
  <c r="BQ26" i="38"/>
  <c r="BP26" i="38"/>
  <c r="BO26" i="38"/>
  <c r="BN26" i="38"/>
  <c r="BM26" i="38"/>
  <c r="BL26" i="38"/>
  <c r="BK26" i="38"/>
  <c r="BJ26" i="38"/>
  <c r="BI26" i="38"/>
  <c r="BH26" i="38"/>
  <c r="BG26" i="38"/>
  <c r="BF26" i="38"/>
  <c r="BE26" i="38"/>
  <c r="BD26" i="38"/>
  <c r="BC26" i="38"/>
  <c r="BB26" i="38"/>
  <c r="BA26" i="38"/>
  <c r="AZ26" i="38"/>
  <c r="AY26" i="38"/>
  <c r="AX26" i="38"/>
  <c r="AW26" i="38"/>
  <c r="AV26" i="38"/>
  <c r="AU26" i="38"/>
  <c r="AT26" i="38"/>
  <c r="AS26" i="38"/>
  <c r="AR26" i="38"/>
  <c r="AQ26" i="38"/>
  <c r="AP26" i="38"/>
  <c r="AO26" i="38"/>
  <c r="AN26" i="38"/>
  <c r="AM26" i="38"/>
  <c r="AL26" i="38"/>
  <c r="AK26" i="38"/>
  <c r="AJ26" i="38"/>
  <c r="AI26" i="38"/>
  <c r="AH26" i="38"/>
  <c r="AG26" i="38"/>
  <c r="AF26" i="38"/>
  <c r="AE26" i="38"/>
  <c r="AD26" i="38"/>
  <c r="AC26" i="38"/>
  <c r="AB26" i="38"/>
  <c r="AA26" i="38"/>
  <c r="Z26" i="38"/>
  <c r="Y26" i="38"/>
  <c r="X26" i="38"/>
  <c r="W26" i="38"/>
  <c r="V26" i="38"/>
  <c r="BQ23" i="38"/>
  <c r="BP23" i="38"/>
  <c r="BO23" i="38"/>
  <c r="BN23" i="38"/>
  <c r="BM23" i="38"/>
  <c r="BL23" i="38"/>
  <c r="BK23" i="38"/>
  <c r="BJ23" i="38"/>
  <c r="BI23" i="38"/>
  <c r="BH23" i="38"/>
  <c r="BG23" i="38"/>
  <c r="BF23" i="38"/>
  <c r="BE23" i="38"/>
  <c r="BD23" i="38"/>
  <c r="BC23" i="38"/>
  <c r="BB23" i="38"/>
  <c r="BA23" i="38"/>
  <c r="AZ23" i="38"/>
  <c r="AY23" i="38"/>
  <c r="AX23" i="38"/>
  <c r="AW23" i="38"/>
  <c r="AV23" i="38"/>
  <c r="AU23" i="38"/>
  <c r="AT23" i="38"/>
  <c r="AS23" i="38"/>
  <c r="AR23" i="38"/>
  <c r="AQ23" i="38"/>
  <c r="AP23" i="38"/>
  <c r="AO23" i="38"/>
  <c r="AN23" i="38"/>
  <c r="AM23" i="38"/>
  <c r="AL23" i="38"/>
  <c r="AK23" i="38"/>
  <c r="AJ23" i="38"/>
  <c r="AI23" i="38"/>
  <c r="AH23" i="38"/>
  <c r="AG23" i="38"/>
  <c r="AF23" i="38"/>
  <c r="AE23" i="38"/>
  <c r="AD23" i="38"/>
  <c r="AC23" i="38"/>
  <c r="AB23" i="38"/>
  <c r="AA23" i="38"/>
  <c r="Z23" i="38"/>
  <c r="Y23" i="38"/>
  <c r="X23" i="38"/>
  <c r="W23" i="38"/>
  <c r="V23" i="38"/>
  <c r="BQ20" i="38"/>
  <c r="BP20" i="38"/>
  <c r="BO20" i="38"/>
  <c r="BN20" i="38"/>
  <c r="BM20" i="38"/>
  <c r="BL20" i="38"/>
  <c r="BK20" i="38"/>
  <c r="BJ20" i="38"/>
  <c r="BI20" i="38"/>
  <c r="BH20" i="38"/>
  <c r="BG20" i="38"/>
  <c r="BF20" i="38"/>
  <c r="BE20" i="38"/>
  <c r="BD20" i="38"/>
  <c r="BC20" i="38"/>
  <c r="BB20" i="38"/>
  <c r="BA20" i="38"/>
  <c r="AZ20" i="38"/>
  <c r="AY20" i="38"/>
  <c r="AX20" i="38"/>
  <c r="AW20" i="38"/>
  <c r="AV20" i="38"/>
  <c r="AU20" i="38"/>
  <c r="AT20" i="38"/>
  <c r="AS20" i="38"/>
  <c r="AR20" i="38"/>
  <c r="AQ20" i="38"/>
  <c r="AP20" i="38"/>
  <c r="AO20" i="38"/>
  <c r="AN20" i="38"/>
  <c r="AM20" i="38"/>
  <c r="AL20" i="38"/>
  <c r="AK20" i="38"/>
  <c r="AJ20" i="38"/>
  <c r="AI20" i="38"/>
  <c r="AH20" i="38"/>
  <c r="AG20" i="38"/>
  <c r="AF20" i="38"/>
  <c r="AE20" i="38"/>
  <c r="AD20" i="38"/>
  <c r="AC20" i="38"/>
  <c r="AB20" i="38"/>
  <c r="AA20" i="38"/>
  <c r="Z20" i="38"/>
  <c r="Y20" i="38"/>
  <c r="X20" i="38"/>
  <c r="W20" i="38"/>
  <c r="V20" i="38"/>
  <c r="BQ17" i="38"/>
  <c r="BP17" i="38"/>
  <c r="BO17" i="38"/>
  <c r="BN17" i="38"/>
  <c r="BM17" i="38"/>
  <c r="BL17" i="38"/>
  <c r="BK17" i="38"/>
  <c r="BJ17" i="38"/>
  <c r="BI17" i="38"/>
  <c r="BH17" i="38"/>
  <c r="BG17" i="38"/>
  <c r="BF17" i="38"/>
  <c r="BE17" i="38"/>
  <c r="BD17" i="38"/>
  <c r="BC17" i="38"/>
  <c r="BB17" i="38"/>
  <c r="BA17" i="38"/>
  <c r="AZ17" i="38"/>
  <c r="AY17" i="38"/>
  <c r="AX17" i="38"/>
  <c r="AW17" i="38"/>
  <c r="AV17" i="38"/>
  <c r="AU17" i="38"/>
  <c r="AT17" i="38"/>
  <c r="AS17" i="38"/>
  <c r="AR17" i="38"/>
  <c r="AQ17" i="38"/>
  <c r="AP17" i="38"/>
  <c r="AO17" i="38"/>
  <c r="AN17" i="38"/>
  <c r="AM17" i="38"/>
  <c r="AL17" i="38"/>
  <c r="AK17" i="38"/>
  <c r="AJ17" i="38"/>
  <c r="AI17" i="38"/>
  <c r="AH17" i="38"/>
  <c r="AG17" i="38"/>
  <c r="AF17" i="38"/>
  <c r="AE17" i="38"/>
  <c r="AD17" i="38"/>
  <c r="AC17" i="38"/>
  <c r="AB17" i="38"/>
  <c r="AA17" i="38"/>
  <c r="Z17" i="38"/>
  <c r="Y17" i="38"/>
  <c r="X17" i="38"/>
  <c r="W17" i="38"/>
  <c r="V17" i="38"/>
  <c r="BQ14" i="38"/>
  <c r="BP14" i="38"/>
  <c r="BO14" i="38"/>
  <c r="BN14" i="38"/>
  <c r="BM14" i="38"/>
  <c r="BL14" i="38"/>
  <c r="BK14" i="38"/>
  <c r="BJ14" i="38"/>
  <c r="BI14" i="38"/>
  <c r="BH14" i="38"/>
  <c r="BG14" i="38"/>
  <c r="BF14" i="38"/>
  <c r="BE14" i="38"/>
  <c r="BD14" i="38"/>
  <c r="BC14" i="38"/>
  <c r="BB14" i="38"/>
  <c r="BA14" i="38"/>
  <c r="AZ14" i="38"/>
  <c r="AY14" i="38"/>
  <c r="AX14" i="38"/>
  <c r="AW14" i="38"/>
  <c r="AV14" i="38"/>
  <c r="AU14" i="38"/>
  <c r="AT14" i="38"/>
  <c r="AS14" i="38"/>
  <c r="AR14" i="38"/>
  <c r="AQ14" i="38"/>
  <c r="AP14" i="38"/>
  <c r="AO14" i="38"/>
  <c r="AN14" i="38"/>
  <c r="AM14" i="38"/>
  <c r="AL14" i="38"/>
  <c r="AK14" i="38"/>
  <c r="AJ14" i="38"/>
  <c r="AI14" i="38"/>
  <c r="AH14" i="38"/>
  <c r="AG14" i="38"/>
  <c r="AF14" i="38"/>
  <c r="AE14" i="38"/>
  <c r="AD14" i="38"/>
  <c r="AC14" i="38"/>
  <c r="AB14" i="38"/>
  <c r="AA14" i="38"/>
  <c r="Z14" i="38"/>
  <c r="Y14" i="38"/>
  <c r="X14" i="38"/>
  <c r="W14" i="38"/>
  <c r="V14" i="38"/>
  <c r="BQ11" i="38"/>
  <c r="BP11" i="38"/>
  <c r="BO11" i="38"/>
  <c r="BN11" i="38"/>
  <c r="BM11" i="38"/>
  <c r="BL11" i="38"/>
  <c r="BK11" i="38"/>
  <c r="BJ11" i="38"/>
  <c r="BI11" i="38"/>
  <c r="BH11" i="38"/>
  <c r="BG11" i="38"/>
  <c r="BF11" i="38"/>
  <c r="BE11" i="38"/>
  <c r="BD11" i="38"/>
  <c r="BC11" i="38"/>
  <c r="BB11" i="38"/>
  <c r="BA11" i="38"/>
  <c r="AZ11" i="38"/>
  <c r="AY11" i="38"/>
  <c r="AX11" i="38"/>
  <c r="AW11" i="38"/>
  <c r="AV11" i="38"/>
  <c r="AU11" i="38"/>
  <c r="AT11" i="38"/>
  <c r="AS11" i="38"/>
  <c r="AR11" i="38"/>
  <c r="AQ11" i="38"/>
  <c r="AP11" i="38"/>
  <c r="AO11" i="38"/>
  <c r="AN11" i="38"/>
  <c r="AM11" i="38"/>
  <c r="AL11" i="38"/>
  <c r="AK11" i="38"/>
  <c r="AJ11" i="38"/>
  <c r="AI11" i="38"/>
  <c r="AH11" i="38"/>
  <c r="AG11" i="38"/>
  <c r="AF11" i="38"/>
  <c r="AE11" i="38"/>
  <c r="AD11" i="38"/>
  <c r="AC11" i="38"/>
  <c r="AB11" i="38"/>
  <c r="AA11" i="38"/>
  <c r="Z11" i="38"/>
  <c r="Y11" i="38"/>
  <c r="X11" i="38"/>
  <c r="W11" i="38"/>
  <c r="V11" i="38"/>
  <c r="BQ5" i="38"/>
  <c r="BP5" i="38"/>
  <c r="BO5" i="38"/>
  <c r="BN5" i="38"/>
  <c r="BM5" i="38"/>
  <c r="BL5" i="38"/>
  <c r="BK5" i="38"/>
  <c r="BJ5" i="38"/>
  <c r="BI5" i="38"/>
  <c r="BH5" i="38"/>
  <c r="BG5" i="38"/>
  <c r="BF5" i="38"/>
  <c r="BE5" i="38"/>
  <c r="BD5" i="38"/>
  <c r="BC5" i="38"/>
  <c r="BB5" i="38"/>
  <c r="BA5" i="38"/>
  <c r="AZ5" i="38"/>
  <c r="AY5" i="38"/>
  <c r="AX5" i="38"/>
  <c r="AW5" i="38"/>
  <c r="AV5" i="38"/>
  <c r="AU5" i="38"/>
  <c r="AT5" i="38"/>
  <c r="AS5" i="38"/>
  <c r="AR5" i="38"/>
  <c r="AQ5" i="38"/>
  <c r="AP5" i="38"/>
  <c r="AO5" i="38"/>
  <c r="AN5" i="38"/>
  <c r="AM5" i="38"/>
  <c r="AL5" i="38"/>
  <c r="AK5" i="38"/>
  <c r="AJ5" i="38"/>
  <c r="AI5" i="38"/>
  <c r="AH5" i="38"/>
  <c r="AG5" i="38"/>
  <c r="AF5" i="38"/>
  <c r="AE5" i="38"/>
  <c r="AD5" i="38"/>
  <c r="AC5" i="38"/>
  <c r="AB5" i="38"/>
  <c r="AA5" i="38"/>
  <c r="Z5" i="38"/>
  <c r="Y5" i="38"/>
  <c r="X5" i="38"/>
  <c r="W5" i="38"/>
  <c r="V5" i="38"/>
  <c r="V8" i="38"/>
  <c r="BQ8" i="38"/>
  <c r="BP8" i="38"/>
  <c r="BO8" i="38"/>
  <c r="BN8" i="38"/>
  <c r="BM8" i="38"/>
  <c r="BL8" i="38"/>
  <c r="BK8" i="38"/>
  <c r="BJ8" i="38"/>
  <c r="BI8" i="38"/>
  <c r="BH8" i="38"/>
  <c r="BG8" i="38"/>
  <c r="BF8" i="38"/>
  <c r="BE8" i="38"/>
  <c r="BD8" i="38"/>
  <c r="BC8" i="38"/>
  <c r="BB8" i="38"/>
  <c r="BA8" i="38"/>
  <c r="AZ8" i="38"/>
  <c r="AY8" i="38"/>
  <c r="AX8" i="38"/>
  <c r="AW8" i="38"/>
  <c r="AV8" i="38"/>
  <c r="AU8" i="38"/>
  <c r="AT8" i="38"/>
  <c r="AS8" i="38"/>
  <c r="AR8" i="38"/>
  <c r="AQ8" i="38"/>
  <c r="AP8" i="38"/>
  <c r="AO8" i="38"/>
  <c r="AN8" i="38"/>
  <c r="AM8" i="38"/>
  <c r="AL8" i="38"/>
  <c r="AK8" i="38"/>
  <c r="AJ8" i="38"/>
  <c r="AI8" i="38"/>
  <c r="AH8" i="38"/>
  <c r="AG8" i="38"/>
  <c r="AF8" i="38"/>
  <c r="AE8" i="38"/>
  <c r="AD8" i="38"/>
  <c r="AC8" i="38"/>
  <c r="AB8" i="38"/>
  <c r="AA8" i="38"/>
  <c r="Z8" i="38"/>
  <c r="Y8" i="38"/>
  <c r="X8" i="38"/>
  <c r="W8" i="38"/>
  <c r="BQ62" i="38"/>
  <c r="BP62" i="38"/>
  <c r="BO62" i="38"/>
  <c r="BN62" i="38"/>
  <c r="BM62" i="38"/>
  <c r="BL62" i="38"/>
  <c r="BK62" i="38"/>
  <c r="BJ62" i="38"/>
  <c r="BI62" i="38"/>
  <c r="BH62" i="38"/>
  <c r="BG62" i="38"/>
  <c r="BF62" i="38"/>
  <c r="BE62" i="38"/>
  <c r="BD62" i="38"/>
  <c r="BC62" i="38"/>
  <c r="BB62" i="38"/>
  <c r="BA62" i="38"/>
  <c r="AZ62" i="38"/>
  <c r="AY62" i="38"/>
  <c r="AX62" i="38"/>
  <c r="AW62" i="38"/>
  <c r="AV62" i="38"/>
  <c r="AU62" i="38"/>
  <c r="AT62" i="38"/>
  <c r="AS62" i="38"/>
  <c r="AR62" i="38"/>
  <c r="AQ62" i="38"/>
  <c r="AP62" i="38"/>
  <c r="AO62" i="38"/>
  <c r="AN62" i="38"/>
  <c r="AM62" i="38"/>
  <c r="AL62" i="38"/>
  <c r="AK62" i="38"/>
  <c r="AJ62" i="38"/>
  <c r="AI62" i="38"/>
  <c r="AH62" i="38"/>
  <c r="AG62" i="38"/>
  <c r="AF62" i="38"/>
  <c r="AE62" i="38"/>
  <c r="AD62" i="38"/>
  <c r="AC62" i="38"/>
  <c r="AB62" i="38"/>
  <c r="AA62" i="38"/>
  <c r="Z62" i="38"/>
  <c r="Y62" i="38"/>
  <c r="X62" i="38"/>
  <c r="W62" i="38"/>
  <c r="V62" i="38"/>
  <c r="U62" i="38"/>
  <c r="T62" i="38"/>
  <c r="S62" i="38"/>
  <c r="R62" i="38"/>
  <c r="Q62" i="38"/>
  <c r="P62" i="38"/>
  <c r="O62" i="38"/>
  <c r="N62" i="38"/>
  <c r="M62" i="38"/>
  <c r="L62" i="38"/>
  <c r="K62" i="38"/>
  <c r="J62" i="38"/>
  <c r="BQ61" i="38"/>
  <c r="BP61" i="38"/>
  <c r="BO61" i="38"/>
  <c r="BN61" i="38"/>
  <c r="BM61" i="38"/>
  <c r="BL61" i="38"/>
  <c r="BK61" i="38"/>
  <c r="BJ61" i="38"/>
  <c r="BI61" i="38"/>
  <c r="BH61" i="38"/>
  <c r="BG61" i="38"/>
  <c r="BF61" i="38"/>
  <c r="BE61" i="38"/>
  <c r="BD61" i="38"/>
  <c r="BC61" i="38"/>
  <c r="BB61" i="38"/>
  <c r="BA61" i="38"/>
  <c r="AZ61" i="38"/>
  <c r="AY61" i="38"/>
  <c r="AX61" i="38"/>
  <c r="AW61" i="38"/>
  <c r="AV61" i="38"/>
  <c r="AU61" i="38"/>
  <c r="AT61" i="38"/>
  <c r="AS61" i="38"/>
  <c r="AR61" i="38"/>
  <c r="AQ61" i="38"/>
  <c r="AP61" i="38"/>
  <c r="AO61" i="38"/>
  <c r="AN61" i="38"/>
  <c r="AM61" i="38"/>
  <c r="AL61" i="38"/>
  <c r="AK61" i="38"/>
  <c r="AJ61" i="38"/>
  <c r="AI61" i="38"/>
  <c r="AH61" i="38"/>
  <c r="AG61" i="38"/>
  <c r="AF61" i="38"/>
  <c r="AE61" i="38"/>
  <c r="AD61" i="38"/>
  <c r="AC61" i="38"/>
  <c r="AB61" i="38"/>
  <c r="AA61" i="38"/>
  <c r="Z61" i="38"/>
  <c r="Y61" i="38"/>
  <c r="X61" i="38"/>
  <c r="W61" i="38"/>
  <c r="V61" i="38"/>
  <c r="U61" i="38"/>
  <c r="T61" i="38"/>
  <c r="S61" i="38"/>
  <c r="R61" i="38"/>
  <c r="Q61" i="38"/>
  <c r="P61" i="38"/>
  <c r="O61" i="38"/>
  <c r="N61" i="38"/>
  <c r="M61" i="38"/>
  <c r="L61" i="38"/>
  <c r="K61" i="38"/>
  <c r="J61" i="38"/>
  <c r="BQ59" i="38"/>
  <c r="BP59" i="38"/>
  <c r="BO59" i="38"/>
  <c r="BN59" i="38"/>
  <c r="BM59" i="38"/>
  <c r="BL59" i="38"/>
  <c r="BK59" i="38"/>
  <c r="BJ59" i="38"/>
  <c r="BI59" i="38"/>
  <c r="BH59" i="38"/>
  <c r="BG59" i="38"/>
  <c r="BF59" i="38"/>
  <c r="BE59" i="38"/>
  <c r="BD59" i="38"/>
  <c r="BC59" i="38"/>
  <c r="BB59" i="38"/>
  <c r="BA59" i="38"/>
  <c r="AZ59" i="38"/>
  <c r="AY59" i="38"/>
  <c r="AX59" i="38"/>
  <c r="AW59" i="38"/>
  <c r="AV59" i="38"/>
  <c r="AU59" i="38"/>
  <c r="AT59" i="38"/>
  <c r="AS59" i="38"/>
  <c r="AR59" i="38"/>
  <c r="AQ59" i="38"/>
  <c r="AP59" i="38"/>
  <c r="AO59" i="38"/>
  <c r="AN59" i="38"/>
  <c r="AM59" i="38"/>
  <c r="AL59" i="38"/>
  <c r="AK59" i="38"/>
  <c r="AJ59" i="38"/>
  <c r="AI59" i="38"/>
  <c r="AH59" i="38"/>
  <c r="AG59" i="38"/>
  <c r="AF59" i="38"/>
  <c r="AE59" i="38"/>
  <c r="AD59" i="38"/>
  <c r="AC59" i="38"/>
  <c r="AB59" i="38"/>
  <c r="AA59" i="38"/>
  <c r="Z59" i="38"/>
  <c r="Y59" i="38"/>
  <c r="X59" i="38"/>
  <c r="W59" i="38"/>
  <c r="V59" i="38"/>
  <c r="U59" i="38"/>
  <c r="T59" i="38"/>
  <c r="S59" i="38"/>
  <c r="R59" i="38"/>
  <c r="Q59" i="38"/>
  <c r="P59" i="38"/>
  <c r="O59" i="38"/>
  <c r="N59" i="38"/>
  <c r="M59" i="38"/>
  <c r="L59" i="38"/>
  <c r="K59" i="38"/>
  <c r="J59" i="38"/>
  <c r="BQ58" i="38"/>
  <c r="BP58" i="38"/>
  <c r="BO58" i="38"/>
  <c r="BN58" i="38"/>
  <c r="BM58" i="38"/>
  <c r="BL58" i="38"/>
  <c r="BK58" i="38"/>
  <c r="BJ58" i="38"/>
  <c r="BI58" i="38"/>
  <c r="BH58" i="38"/>
  <c r="BG58" i="38"/>
  <c r="BF58" i="38"/>
  <c r="BE58" i="38"/>
  <c r="BD58" i="38"/>
  <c r="BC58" i="38"/>
  <c r="BB58" i="38"/>
  <c r="BA58" i="38"/>
  <c r="AZ58" i="38"/>
  <c r="AY58" i="38"/>
  <c r="AX58" i="38"/>
  <c r="AW58" i="38"/>
  <c r="AV58" i="38"/>
  <c r="AU58" i="38"/>
  <c r="AT58" i="38"/>
  <c r="AS58" i="38"/>
  <c r="AR58" i="38"/>
  <c r="AQ58" i="38"/>
  <c r="AP58" i="38"/>
  <c r="AO58" i="38"/>
  <c r="AN58" i="38"/>
  <c r="AM58" i="38"/>
  <c r="AL58" i="38"/>
  <c r="AK58" i="38"/>
  <c r="AJ58" i="38"/>
  <c r="AI58" i="38"/>
  <c r="AH58" i="38"/>
  <c r="AG58" i="38"/>
  <c r="AF58" i="38"/>
  <c r="AE58" i="38"/>
  <c r="AD58" i="38"/>
  <c r="AC58" i="38"/>
  <c r="AB58" i="38"/>
  <c r="AA58" i="38"/>
  <c r="Z58" i="38"/>
  <c r="Y58" i="38"/>
  <c r="X58" i="38"/>
  <c r="W58" i="38"/>
  <c r="V58" i="38"/>
  <c r="U58" i="38"/>
  <c r="T58" i="38"/>
  <c r="S58" i="38"/>
  <c r="R58" i="38"/>
  <c r="Q58" i="38"/>
  <c r="P58" i="38"/>
  <c r="O58" i="38"/>
  <c r="M58" i="38"/>
  <c r="L58" i="38"/>
  <c r="K58" i="38"/>
  <c r="J58" i="38"/>
  <c r="AI68" i="38"/>
  <c r="BQ56" i="38"/>
  <c r="BP56" i="38"/>
  <c r="BO56" i="38"/>
  <c r="BN56" i="38"/>
  <c r="BM56" i="38"/>
  <c r="BL56" i="38"/>
  <c r="BK56" i="38"/>
  <c r="BJ56" i="38"/>
  <c r="BI56" i="38"/>
  <c r="BH56" i="38"/>
  <c r="BG56" i="38"/>
  <c r="BF56" i="38"/>
  <c r="BE56" i="38"/>
  <c r="BD56" i="38"/>
  <c r="BC56" i="38"/>
  <c r="BB56" i="38"/>
  <c r="BA56" i="38"/>
  <c r="AZ56" i="38"/>
  <c r="AY56" i="38"/>
  <c r="AX56" i="38"/>
  <c r="AW56" i="38"/>
  <c r="AV56" i="38"/>
  <c r="AU56" i="38"/>
  <c r="AT56" i="38"/>
  <c r="AS56" i="38"/>
  <c r="AR56" i="38"/>
  <c r="AQ56" i="38"/>
  <c r="AP56" i="38"/>
  <c r="AO56" i="38"/>
  <c r="AN56" i="38"/>
  <c r="AM56" i="38"/>
  <c r="AL56" i="38"/>
  <c r="AK56" i="38"/>
  <c r="AJ56" i="38"/>
  <c r="AI56" i="38"/>
  <c r="AH56" i="38"/>
  <c r="AG56" i="38"/>
  <c r="AF56" i="38"/>
  <c r="AE56" i="38"/>
  <c r="AD56" i="38"/>
  <c r="AC56" i="38"/>
  <c r="AB56" i="38"/>
  <c r="AA56" i="38"/>
  <c r="Z56" i="38"/>
  <c r="Y56" i="38"/>
  <c r="X56" i="38"/>
  <c r="W56" i="38"/>
  <c r="V56" i="38"/>
  <c r="U56" i="38"/>
  <c r="T56" i="38"/>
  <c r="S56" i="38"/>
  <c r="R56" i="38"/>
  <c r="Q56" i="38"/>
  <c r="P56" i="38"/>
  <c r="O56" i="38"/>
  <c r="N56" i="38"/>
  <c r="M56" i="38"/>
  <c r="L56" i="38"/>
  <c r="K56" i="38"/>
  <c r="J56" i="38"/>
  <c r="BQ55" i="38"/>
  <c r="BP55" i="38"/>
  <c r="BO55" i="38"/>
  <c r="BN55" i="38"/>
  <c r="BM55" i="38"/>
  <c r="BL55" i="38"/>
  <c r="BK55" i="38"/>
  <c r="BJ55" i="38"/>
  <c r="BI55" i="38"/>
  <c r="BH55" i="38"/>
  <c r="BG55" i="38"/>
  <c r="BF55" i="38"/>
  <c r="BE55" i="38"/>
  <c r="BD55" i="38"/>
  <c r="BC55" i="38"/>
  <c r="BB55" i="38"/>
  <c r="BA55" i="38"/>
  <c r="AZ55" i="38"/>
  <c r="AY55" i="38"/>
  <c r="AX55" i="38"/>
  <c r="AW55" i="38"/>
  <c r="AV55" i="38"/>
  <c r="AU55" i="38"/>
  <c r="AT55" i="38"/>
  <c r="AS55" i="38"/>
  <c r="AR55" i="38"/>
  <c r="AQ55" i="38"/>
  <c r="AP55" i="38"/>
  <c r="AO55" i="38"/>
  <c r="AN55" i="38"/>
  <c r="AM55" i="38"/>
  <c r="AL55" i="38"/>
  <c r="AK55" i="38"/>
  <c r="AJ55" i="38"/>
  <c r="AI55" i="38"/>
  <c r="AH55" i="38"/>
  <c r="AG55" i="38"/>
  <c r="AF55" i="38"/>
  <c r="AE55" i="38"/>
  <c r="AD55" i="38"/>
  <c r="AC55" i="38"/>
  <c r="AB55" i="38"/>
  <c r="AA55" i="38"/>
  <c r="Z55" i="38"/>
  <c r="Y55" i="38"/>
  <c r="X55" i="38"/>
  <c r="W55" i="38"/>
  <c r="V55" i="38"/>
  <c r="U55" i="38"/>
  <c r="T55" i="38"/>
  <c r="S55" i="38"/>
  <c r="R55" i="38"/>
  <c r="Q55" i="38"/>
  <c r="P55" i="38"/>
  <c r="O55" i="38"/>
  <c r="M55" i="38"/>
  <c r="L55" i="38"/>
  <c r="K55" i="38"/>
  <c r="J55" i="38"/>
  <c r="AK21" i="38"/>
  <c r="J46" i="38"/>
  <c r="J66" i="38" s="1"/>
  <c r="BQ53" i="38"/>
  <c r="BP53" i="38"/>
  <c r="BO53" i="38"/>
  <c r="BN53" i="38"/>
  <c r="BM53" i="38"/>
  <c r="BL53" i="38"/>
  <c r="BK53" i="38"/>
  <c r="BJ53" i="38"/>
  <c r="BI53" i="38"/>
  <c r="BH53" i="38"/>
  <c r="BG53" i="38"/>
  <c r="BF53" i="38"/>
  <c r="BE53" i="38"/>
  <c r="BD53" i="38"/>
  <c r="BC53" i="38"/>
  <c r="BB53" i="38"/>
  <c r="BA53" i="38"/>
  <c r="AZ53" i="38"/>
  <c r="AY53" i="38"/>
  <c r="AX53" i="38"/>
  <c r="AW53" i="38"/>
  <c r="AV53" i="38"/>
  <c r="AU53" i="38"/>
  <c r="AT53" i="38"/>
  <c r="AS53" i="38"/>
  <c r="AR53" i="38"/>
  <c r="AQ53" i="38"/>
  <c r="AP53" i="38"/>
  <c r="AO53" i="38"/>
  <c r="AN53" i="38"/>
  <c r="AM53" i="38"/>
  <c r="AL53" i="38"/>
  <c r="AK53" i="38"/>
  <c r="AJ53" i="38"/>
  <c r="AI53" i="38"/>
  <c r="AH53" i="38"/>
  <c r="AG53" i="38"/>
  <c r="AF53" i="38"/>
  <c r="AE53" i="38"/>
  <c r="AD53" i="38"/>
  <c r="AC53" i="38"/>
  <c r="AB53" i="38"/>
  <c r="AA53" i="38"/>
  <c r="Z53" i="38"/>
  <c r="Y53" i="38"/>
  <c r="X53" i="38"/>
  <c r="W53" i="38"/>
  <c r="V53" i="38"/>
  <c r="U53" i="38"/>
  <c r="T53" i="38"/>
  <c r="S53" i="38"/>
  <c r="R53" i="38"/>
  <c r="Q53" i="38"/>
  <c r="P53" i="38"/>
  <c r="O53" i="38"/>
  <c r="N53" i="38"/>
  <c r="M53" i="38"/>
  <c r="L53" i="38"/>
  <c r="K53" i="38"/>
  <c r="J53" i="38"/>
  <c r="BQ52" i="38"/>
  <c r="BP52" i="38"/>
  <c r="BO52" i="38"/>
  <c r="BN52" i="38"/>
  <c r="BM52" i="38"/>
  <c r="BL52" i="38"/>
  <c r="BK52" i="38"/>
  <c r="BJ52" i="38"/>
  <c r="BI52" i="38"/>
  <c r="BH52" i="38"/>
  <c r="BG52" i="38"/>
  <c r="BF52" i="38"/>
  <c r="BE52" i="38"/>
  <c r="BD52" i="38"/>
  <c r="BC52" i="38"/>
  <c r="BB52" i="38"/>
  <c r="BA52" i="38"/>
  <c r="AZ52" i="38"/>
  <c r="AY52" i="38"/>
  <c r="AX52" i="38"/>
  <c r="AW52" i="38"/>
  <c r="AV52" i="38"/>
  <c r="AU52" i="38"/>
  <c r="AT52" i="38"/>
  <c r="AS52" i="38"/>
  <c r="AR52" i="38"/>
  <c r="AQ52" i="38"/>
  <c r="AP52" i="38"/>
  <c r="AO52" i="38"/>
  <c r="AN52" i="38"/>
  <c r="AM52" i="38"/>
  <c r="AL52" i="38"/>
  <c r="AK52" i="38"/>
  <c r="AJ52" i="38"/>
  <c r="AI52" i="38"/>
  <c r="AH52" i="38"/>
  <c r="AG52" i="38"/>
  <c r="AF52" i="38"/>
  <c r="AE52" i="38"/>
  <c r="AD52" i="38"/>
  <c r="AC52" i="38"/>
  <c r="AB52" i="38"/>
  <c r="AA52" i="38"/>
  <c r="Z52" i="38"/>
  <c r="Y52" i="38"/>
  <c r="X52" i="38"/>
  <c r="W52" i="38"/>
  <c r="V52" i="38"/>
  <c r="U52" i="38"/>
  <c r="T52" i="38"/>
  <c r="S52" i="38"/>
  <c r="R52" i="38"/>
  <c r="Q52" i="38"/>
  <c r="P52" i="38"/>
  <c r="O52" i="38"/>
  <c r="N52" i="38"/>
  <c r="M52" i="38"/>
  <c r="L52" i="38"/>
  <c r="K52" i="38"/>
  <c r="J52" i="38"/>
  <c r="BQ50" i="38"/>
  <c r="BP50" i="38"/>
  <c r="BO50" i="38"/>
  <c r="BN50" i="38"/>
  <c r="BM50" i="38"/>
  <c r="BL50" i="38"/>
  <c r="BK50" i="38"/>
  <c r="BJ50" i="38"/>
  <c r="BI50" i="38"/>
  <c r="BH50" i="38"/>
  <c r="BG50" i="38"/>
  <c r="BF50" i="38"/>
  <c r="BE50" i="38"/>
  <c r="BD50" i="38"/>
  <c r="BC50" i="38"/>
  <c r="BB50" i="38"/>
  <c r="BA50" i="38"/>
  <c r="AZ50" i="38"/>
  <c r="AY50" i="38"/>
  <c r="AX50" i="38"/>
  <c r="AW50" i="38"/>
  <c r="AV50" i="38"/>
  <c r="AU50" i="38"/>
  <c r="AT50" i="38"/>
  <c r="AS50" i="38"/>
  <c r="AR50" i="38"/>
  <c r="AQ50" i="38"/>
  <c r="AP50" i="38"/>
  <c r="AO50" i="38"/>
  <c r="AN50" i="38"/>
  <c r="AM50" i="38"/>
  <c r="AL50" i="38"/>
  <c r="AK50" i="38"/>
  <c r="AJ50" i="38"/>
  <c r="AI50" i="38"/>
  <c r="AH50" i="38"/>
  <c r="AG50" i="38"/>
  <c r="AF50" i="38"/>
  <c r="AE50" i="38"/>
  <c r="AD50" i="38"/>
  <c r="AC50" i="38"/>
  <c r="AB50" i="38"/>
  <c r="AA50" i="38"/>
  <c r="Z50" i="38"/>
  <c r="Y50" i="38"/>
  <c r="X50" i="38"/>
  <c r="W50" i="38"/>
  <c r="V50" i="38"/>
  <c r="U50" i="38"/>
  <c r="T50" i="38"/>
  <c r="S50" i="38"/>
  <c r="R50" i="38"/>
  <c r="Q50" i="38"/>
  <c r="P50" i="38"/>
  <c r="O50" i="38"/>
  <c r="N50" i="38"/>
  <c r="M50" i="38"/>
  <c r="L50" i="38"/>
  <c r="K50" i="38"/>
  <c r="J50" i="38"/>
  <c r="BQ49" i="38"/>
  <c r="BP49" i="38"/>
  <c r="BO49" i="38"/>
  <c r="BN49" i="38"/>
  <c r="BM49" i="38"/>
  <c r="BL49" i="38"/>
  <c r="BK49" i="38"/>
  <c r="BJ49" i="38"/>
  <c r="BI49" i="38"/>
  <c r="BH49" i="38"/>
  <c r="BG49" i="38"/>
  <c r="BF49" i="38"/>
  <c r="BE49" i="38"/>
  <c r="BD49" i="38"/>
  <c r="BC49" i="38"/>
  <c r="BB49" i="38"/>
  <c r="BA49" i="38"/>
  <c r="AZ49" i="38"/>
  <c r="AY49" i="38"/>
  <c r="AX49" i="38"/>
  <c r="AW49" i="38"/>
  <c r="AV49" i="38"/>
  <c r="AU49" i="38"/>
  <c r="AT49" i="38"/>
  <c r="AS49" i="38"/>
  <c r="AR49" i="38"/>
  <c r="AQ49" i="38"/>
  <c r="AP49" i="38"/>
  <c r="AO49" i="38"/>
  <c r="AN49" i="38"/>
  <c r="AM49" i="38"/>
  <c r="AL49" i="38"/>
  <c r="AK49" i="38"/>
  <c r="AJ49" i="38"/>
  <c r="AI49" i="38"/>
  <c r="AH49" i="38"/>
  <c r="AG49" i="38"/>
  <c r="AF49" i="38"/>
  <c r="AE49" i="38"/>
  <c r="AD49" i="38"/>
  <c r="AC49" i="38"/>
  <c r="AB49" i="38"/>
  <c r="AA49" i="38"/>
  <c r="Z49" i="38"/>
  <c r="Y49" i="38"/>
  <c r="X49" i="38"/>
  <c r="W49" i="38"/>
  <c r="V49" i="38"/>
  <c r="U49" i="38"/>
  <c r="T49" i="38"/>
  <c r="S49" i="38"/>
  <c r="R49" i="38"/>
  <c r="Q49" i="38"/>
  <c r="P49" i="38"/>
  <c r="O49" i="38"/>
  <c r="N49" i="38"/>
  <c r="M49" i="38"/>
  <c r="L49" i="38"/>
  <c r="K49" i="38"/>
  <c r="J49" i="38"/>
  <c r="BQ47" i="38"/>
  <c r="BP47" i="38"/>
  <c r="BO47" i="38"/>
  <c r="BN47" i="38"/>
  <c r="BM47" i="38"/>
  <c r="BL47" i="38"/>
  <c r="BK47" i="38"/>
  <c r="BJ47" i="38"/>
  <c r="BI47" i="38"/>
  <c r="BH47" i="38"/>
  <c r="BG47" i="38"/>
  <c r="BF47" i="38"/>
  <c r="BE47" i="38"/>
  <c r="BD47" i="38"/>
  <c r="BC47" i="38"/>
  <c r="BB47" i="38"/>
  <c r="BA47" i="38"/>
  <c r="AZ47" i="38"/>
  <c r="AY47" i="38"/>
  <c r="AX47" i="38"/>
  <c r="AW47" i="38"/>
  <c r="AV47" i="38"/>
  <c r="AU47" i="38"/>
  <c r="AT47" i="38"/>
  <c r="AS47" i="38"/>
  <c r="AR47" i="38"/>
  <c r="AQ47" i="38"/>
  <c r="AP47" i="38"/>
  <c r="AO47" i="38"/>
  <c r="AN47" i="38"/>
  <c r="AM47" i="38"/>
  <c r="AL47" i="38"/>
  <c r="AK47" i="38"/>
  <c r="AJ47" i="38"/>
  <c r="AI47" i="38"/>
  <c r="AH47" i="38"/>
  <c r="AG47" i="38"/>
  <c r="AF47" i="38"/>
  <c r="AE47" i="38"/>
  <c r="AD47" i="38"/>
  <c r="AC47" i="38"/>
  <c r="AB47" i="38"/>
  <c r="AA47" i="38"/>
  <c r="Z47" i="38"/>
  <c r="Y47" i="38"/>
  <c r="X47" i="38"/>
  <c r="W47" i="38"/>
  <c r="V47" i="38"/>
  <c r="U47" i="38"/>
  <c r="T47" i="38"/>
  <c r="S47" i="38"/>
  <c r="R47" i="38"/>
  <c r="Q47" i="38"/>
  <c r="P47" i="38"/>
  <c r="O47" i="38"/>
  <c r="N47" i="38"/>
  <c r="M47" i="38"/>
  <c r="L47" i="38"/>
  <c r="K47" i="38"/>
  <c r="J47" i="38"/>
  <c r="BQ46" i="38"/>
  <c r="BQ66" i="38" s="1"/>
  <c r="BP46" i="38"/>
  <c r="BP66" i="38" s="1"/>
  <c r="BO46" i="38"/>
  <c r="BO66" i="38" s="1"/>
  <c r="BN46" i="38"/>
  <c r="BN66" i="38" s="1"/>
  <c r="BM46" i="38"/>
  <c r="BM66" i="38" s="1"/>
  <c r="BL46" i="38"/>
  <c r="BL66" i="38" s="1"/>
  <c r="BK46" i="38"/>
  <c r="BK66" i="38" s="1"/>
  <c r="BJ46" i="38"/>
  <c r="BJ66" i="38" s="1"/>
  <c r="BI46" i="38"/>
  <c r="BI66" i="38" s="1"/>
  <c r="BH46" i="38"/>
  <c r="BH66" i="38" s="1"/>
  <c r="BG46" i="38"/>
  <c r="BG66" i="38" s="1"/>
  <c r="BF46" i="38"/>
  <c r="BF66" i="38" s="1"/>
  <c r="BE46" i="38"/>
  <c r="BE66" i="38" s="1"/>
  <c r="BD46" i="38"/>
  <c r="BD66" i="38" s="1"/>
  <c r="BC46" i="38"/>
  <c r="BC66" i="38" s="1"/>
  <c r="BB46" i="38"/>
  <c r="BB66" i="38" s="1"/>
  <c r="BA46" i="38"/>
  <c r="BA66" i="38" s="1"/>
  <c r="AZ46" i="38"/>
  <c r="AZ66" i="38" s="1"/>
  <c r="AY46" i="38"/>
  <c r="AY66" i="38" s="1"/>
  <c r="AX46" i="38"/>
  <c r="AX66" i="38" s="1"/>
  <c r="AW46" i="38"/>
  <c r="AW66" i="38" s="1"/>
  <c r="AV46" i="38"/>
  <c r="AV66" i="38" s="1"/>
  <c r="AU46" i="38"/>
  <c r="AU66" i="38" s="1"/>
  <c r="AT46" i="38"/>
  <c r="AT66" i="38" s="1"/>
  <c r="AS46" i="38"/>
  <c r="AS66" i="38" s="1"/>
  <c r="AR46" i="38"/>
  <c r="AR66" i="38" s="1"/>
  <c r="AQ46" i="38"/>
  <c r="AQ66" i="38" s="1"/>
  <c r="AP46" i="38"/>
  <c r="AP66" i="38" s="1"/>
  <c r="AO46" i="38"/>
  <c r="AO66" i="38" s="1"/>
  <c r="AN46" i="38"/>
  <c r="AN66" i="38" s="1"/>
  <c r="AM46" i="38"/>
  <c r="AM66" i="38" s="1"/>
  <c r="AL46" i="38"/>
  <c r="AL66" i="38" s="1"/>
  <c r="AK46" i="38"/>
  <c r="AK66" i="38" s="1"/>
  <c r="AJ46" i="38"/>
  <c r="AJ66" i="38" s="1"/>
  <c r="AI46" i="38"/>
  <c r="AI66" i="38" s="1"/>
  <c r="AH46" i="38"/>
  <c r="AH66" i="38" s="1"/>
  <c r="AG46" i="38"/>
  <c r="AG66" i="38" s="1"/>
  <c r="AF46" i="38"/>
  <c r="AF66" i="38" s="1"/>
  <c r="AE46" i="38"/>
  <c r="AE66" i="38" s="1"/>
  <c r="AD46" i="38"/>
  <c r="AD66" i="38" s="1"/>
  <c r="AC46" i="38"/>
  <c r="AC66" i="38" s="1"/>
  <c r="AB46" i="38"/>
  <c r="AB66" i="38" s="1"/>
  <c r="AA46" i="38"/>
  <c r="AA66" i="38" s="1"/>
  <c r="Z46" i="38"/>
  <c r="Z66" i="38" s="1"/>
  <c r="Y46" i="38"/>
  <c r="Y66" i="38" s="1"/>
  <c r="X46" i="38"/>
  <c r="X66" i="38" s="1"/>
  <c r="W46" i="38"/>
  <c r="W66" i="38" s="1"/>
  <c r="V46" i="38"/>
  <c r="V66" i="38" s="1"/>
  <c r="U46" i="38"/>
  <c r="U66" i="38" s="1"/>
  <c r="T46" i="38"/>
  <c r="T66" i="38" s="1"/>
  <c r="S46" i="38"/>
  <c r="S66" i="38" s="1"/>
  <c r="R46" i="38"/>
  <c r="R66" i="38" s="1"/>
  <c r="Q46" i="38"/>
  <c r="Q66" i="38" s="1"/>
  <c r="P46" i="38"/>
  <c r="P66" i="38" s="1"/>
  <c r="O46" i="38"/>
  <c r="O66" i="38" s="1"/>
  <c r="N46" i="38"/>
  <c r="N66" i="38" s="1"/>
  <c r="M46" i="38"/>
  <c r="M66" i="38" s="1"/>
  <c r="L46" i="38"/>
  <c r="L66" i="38" s="1"/>
  <c r="K46" i="38"/>
  <c r="K66" i="38" s="1"/>
  <c r="BQ37" i="38"/>
  <c r="BP37" i="38"/>
  <c r="BO37" i="38"/>
  <c r="BN37" i="38"/>
  <c r="BM37" i="38"/>
  <c r="BL37" i="38"/>
  <c r="BK37" i="38"/>
  <c r="BJ37" i="38"/>
  <c r="BI37" i="38"/>
  <c r="BH37" i="38"/>
  <c r="BG37" i="38"/>
  <c r="BF37" i="38"/>
  <c r="BE37" i="38"/>
  <c r="BD37" i="38"/>
  <c r="BC37" i="38"/>
  <c r="BB37" i="38"/>
  <c r="BA37" i="38"/>
  <c r="AZ37" i="38"/>
  <c r="AY37" i="38"/>
  <c r="AX37" i="38"/>
  <c r="AW37" i="38"/>
  <c r="AV37" i="38"/>
  <c r="AU37" i="38"/>
  <c r="AT37" i="38"/>
  <c r="AS37" i="38"/>
  <c r="AR37" i="38"/>
  <c r="AQ37" i="38"/>
  <c r="AP37" i="38"/>
  <c r="AO37" i="38"/>
  <c r="AN37" i="38"/>
  <c r="AM37" i="38"/>
  <c r="AL37" i="38"/>
  <c r="AK37" i="38"/>
  <c r="AJ37" i="38"/>
  <c r="AI37" i="38"/>
  <c r="AH37" i="38"/>
  <c r="AG37" i="38"/>
  <c r="AF37" i="38"/>
  <c r="AE37" i="38"/>
  <c r="AD37" i="38"/>
  <c r="AC37" i="38"/>
  <c r="AB37" i="38"/>
  <c r="AA37" i="38"/>
  <c r="Z37" i="38"/>
  <c r="Y37" i="38"/>
  <c r="X37" i="38"/>
  <c r="W37" i="38"/>
  <c r="V37" i="38"/>
  <c r="BQ36" i="38"/>
  <c r="BP36" i="38"/>
  <c r="BO36" i="38"/>
  <c r="BN36" i="38"/>
  <c r="BM36" i="38"/>
  <c r="BL36" i="38"/>
  <c r="BK36" i="38"/>
  <c r="BJ36" i="38"/>
  <c r="BI36" i="38"/>
  <c r="BH36" i="38"/>
  <c r="BG36" i="38"/>
  <c r="BF36" i="38"/>
  <c r="BE36" i="38"/>
  <c r="BD36" i="38"/>
  <c r="BC36" i="38"/>
  <c r="BB36" i="38"/>
  <c r="BA36" i="38"/>
  <c r="AZ36" i="38"/>
  <c r="AY36" i="38"/>
  <c r="AX36" i="38"/>
  <c r="AW36" i="38"/>
  <c r="AV36" i="38"/>
  <c r="AU36" i="38"/>
  <c r="AT36" i="38"/>
  <c r="AS36" i="38"/>
  <c r="AR36" i="38"/>
  <c r="AQ36" i="38"/>
  <c r="AP36" i="38"/>
  <c r="AO36" i="38"/>
  <c r="AN36" i="38"/>
  <c r="AM36" i="38"/>
  <c r="AL36" i="38"/>
  <c r="AK36" i="38"/>
  <c r="AJ36" i="38"/>
  <c r="AI36" i="38"/>
  <c r="AH36" i="38"/>
  <c r="AG36" i="38"/>
  <c r="AF36" i="38"/>
  <c r="AE36" i="38"/>
  <c r="AD36" i="38"/>
  <c r="AC36" i="38"/>
  <c r="AB36" i="38"/>
  <c r="AA36" i="38"/>
  <c r="Z36" i="38"/>
  <c r="Y36" i="38"/>
  <c r="X36" i="38"/>
  <c r="W36" i="38"/>
  <c r="V36" i="38"/>
  <c r="BQ28" i="38"/>
  <c r="BP28" i="38"/>
  <c r="BO28" i="38"/>
  <c r="BN28" i="38"/>
  <c r="BM28" i="38"/>
  <c r="BL28" i="38"/>
  <c r="BK28" i="38"/>
  <c r="BJ28" i="38"/>
  <c r="BI28" i="38"/>
  <c r="BH28" i="38"/>
  <c r="BG28" i="38"/>
  <c r="BF28" i="38"/>
  <c r="BE28" i="38"/>
  <c r="BD28" i="38"/>
  <c r="BC28" i="38"/>
  <c r="BB28" i="38"/>
  <c r="BA28" i="38"/>
  <c r="AZ28" i="38"/>
  <c r="AY28" i="38"/>
  <c r="AX28" i="38"/>
  <c r="AW28" i="38"/>
  <c r="AV28" i="38"/>
  <c r="AU28" i="38"/>
  <c r="AT28" i="38"/>
  <c r="AS28" i="38"/>
  <c r="AR28" i="38"/>
  <c r="AQ28" i="38"/>
  <c r="AP28" i="38"/>
  <c r="AO28" i="38"/>
  <c r="AN28" i="38"/>
  <c r="AM28" i="38"/>
  <c r="AL28" i="38"/>
  <c r="AK28" i="38"/>
  <c r="AJ28" i="38"/>
  <c r="AI28" i="38"/>
  <c r="AH28" i="38"/>
  <c r="AG28" i="38"/>
  <c r="AF28" i="38"/>
  <c r="AE28" i="38"/>
  <c r="AD28" i="38"/>
  <c r="AC28" i="38"/>
  <c r="AB28" i="38"/>
  <c r="AA28" i="38"/>
  <c r="Z28" i="38"/>
  <c r="Y28" i="38"/>
  <c r="X28" i="38"/>
  <c r="W28" i="38"/>
  <c r="V28" i="38"/>
  <c r="BQ27" i="38"/>
  <c r="BP27" i="38"/>
  <c r="BO27" i="38"/>
  <c r="BN27" i="38"/>
  <c r="BM27" i="38"/>
  <c r="BL27" i="38"/>
  <c r="BK27" i="38"/>
  <c r="BJ27" i="38"/>
  <c r="BI27" i="38"/>
  <c r="BH27" i="38"/>
  <c r="BG27" i="38"/>
  <c r="BF27" i="38"/>
  <c r="BE27" i="38"/>
  <c r="BD27" i="38"/>
  <c r="BC27" i="38"/>
  <c r="BB27" i="38"/>
  <c r="BA27" i="38"/>
  <c r="AZ27" i="38"/>
  <c r="AY27" i="38"/>
  <c r="AX27" i="38"/>
  <c r="AW27" i="38"/>
  <c r="AV27" i="38"/>
  <c r="AU27" i="38"/>
  <c r="AT27" i="38"/>
  <c r="AS27" i="38"/>
  <c r="AR27" i="38"/>
  <c r="AQ27" i="38"/>
  <c r="AP27" i="38"/>
  <c r="AO27" i="38"/>
  <c r="AN27" i="38"/>
  <c r="AM27" i="38"/>
  <c r="AL27" i="38"/>
  <c r="AK27" i="38"/>
  <c r="AJ27" i="38"/>
  <c r="AI27" i="38"/>
  <c r="AH27" i="38"/>
  <c r="AG27" i="38"/>
  <c r="AF27" i="38"/>
  <c r="AE27" i="38"/>
  <c r="AD27" i="38"/>
  <c r="AC27" i="38"/>
  <c r="AB27" i="38"/>
  <c r="AA27" i="38"/>
  <c r="Z27" i="38"/>
  <c r="Y27" i="38"/>
  <c r="X27" i="38"/>
  <c r="W27" i="38"/>
  <c r="V27" i="38"/>
  <c r="BQ25" i="38"/>
  <c r="BP25" i="38"/>
  <c r="BO25" i="38"/>
  <c r="BN25" i="38"/>
  <c r="BM25" i="38"/>
  <c r="BL25" i="38"/>
  <c r="BK25" i="38"/>
  <c r="BJ25" i="38"/>
  <c r="BI25" i="38"/>
  <c r="BH25" i="38"/>
  <c r="BG25" i="38"/>
  <c r="BF25" i="38"/>
  <c r="BE25" i="38"/>
  <c r="BD25" i="38"/>
  <c r="BC25" i="38"/>
  <c r="BB25" i="38"/>
  <c r="BA25" i="38"/>
  <c r="AZ25" i="38"/>
  <c r="AY25" i="38"/>
  <c r="AX25" i="38"/>
  <c r="AW25" i="38"/>
  <c r="AV25" i="38"/>
  <c r="AU25" i="38"/>
  <c r="AT25" i="38"/>
  <c r="AS25" i="38"/>
  <c r="AR25" i="38"/>
  <c r="AQ25" i="38"/>
  <c r="AP25" i="38"/>
  <c r="AO25" i="38"/>
  <c r="AN25" i="38"/>
  <c r="AM25" i="38"/>
  <c r="AL25" i="38"/>
  <c r="AK25" i="38"/>
  <c r="AJ25" i="38"/>
  <c r="AI25" i="38"/>
  <c r="AH25" i="38"/>
  <c r="AG25" i="38"/>
  <c r="AF25" i="38"/>
  <c r="AE25" i="38"/>
  <c r="AD25" i="38"/>
  <c r="AC25" i="38"/>
  <c r="AB25" i="38"/>
  <c r="AA25" i="38"/>
  <c r="Z25" i="38"/>
  <c r="Y25" i="38"/>
  <c r="X25" i="38"/>
  <c r="W25" i="38"/>
  <c r="V25" i="38"/>
  <c r="BQ24" i="38"/>
  <c r="BP24" i="38"/>
  <c r="BO24" i="38"/>
  <c r="BN24" i="38"/>
  <c r="BM24" i="38"/>
  <c r="BL24" i="38"/>
  <c r="BK24" i="38"/>
  <c r="BJ24" i="38"/>
  <c r="BI24" i="38"/>
  <c r="BH24" i="38"/>
  <c r="BG24" i="38"/>
  <c r="BF24" i="38"/>
  <c r="BE24" i="38"/>
  <c r="BD24" i="38"/>
  <c r="BC24" i="38"/>
  <c r="BB24" i="38"/>
  <c r="BA24" i="38"/>
  <c r="AZ24" i="38"/>
  <c r="AY24" i="38"/>
  <c r="AX24" i="38"/>
  <c r="AW24" i="38"/>
  <c r="AV24" i="38"/>
  <c r="AU24" i="38"/>
  <c r="AT24" i="38"/>
  <c r="AS24" i="38"/>
  <c r="AR24" i="38"/>
  <c r="AQ24" i="38"/>
  <c r="AP24" i="38"/>
  <c r="AO24" i="38"/>
  <c r="AN24" i="38"/>
  <c r="AM24" i="38"/>
  <c r="AL24" i="38"/>
  <c r="AK24" i="38"/>
  <c r="AJ24" i="38"/>
  <c r="AI24" i="38"/>
  <c r="AH24" i="38"/>
  <c r="AG24" i="38"/>
  <c r="AF24" i="38"/>
  <c r="AE24" i="38"/>
  <c r="AD24" i="38"/>
  <c r="AC24" i="38"/>
  <c r="AB24" i="38"/>
  <c r="AA24" i="38"/>
  <c r="Z24" i="38"/>
  <c r="Y24" i="38"/>
  <c r="X24" i="38"/>
  <c r="W24" i="38"/>
  <c r="V24" i="38"/>
  <c r="BQ22" i="38"/>
  <c r="BP22" i="38"/>
  <c r="BO22" i="38"/>
  <c r="BN22" i="38"/>
  <c r="BM22" i="38"/>
  <c r="BL22" i="38"/>
  <c r="BK22" i="38"/>
  <c r="BJ22" i="38"/>
  <c r="BI22" i="38"/>
  <c r="BH22" i="38"/>
  <c r="BG22" i="38"/>
  <c r="BF22" i="38"/>
  <c r="BE22" i="38"/>
  <c r="BD22" i="38"/>
  <c r="BC22" i="38"/>
  <c r="BB22" i="38"/>
  <c r="BA22" i="38"/>
  <c r="AZ22" i="38"/>
  <c r="AY22" i="38"/>
  <c r="AX22" i="38"/>
  <c r="AW22" i="38"/>
  <c r="AV22" i="38"/>
  <c r="AU22" i="38"/>
  <c r="AT22" i="38"/>
  <c r="AS22" i="38"/>
  <c r="AR22" i="38"/>
  <c r="AQ22" i="38"/>
  <c r="AP22" i="38"/>
  <c r="AO22" i="38"/>
  <c r="AN22" i="38"/>
  <c r="AM22" i="38"/>
  <c r="AL22" i="38"/>
  <c r="AK22" i="38"/>
  <c r="AJ22" i="38"/>
  <c r="AI22" i="38"/>
  <c r="AH22" i="38"/>
  <c r="AG22" i="38"/>
  <c r="AF22" i="38"/>
  <c r="AE22" i="38"/>
  <c r="AD22" i="38"/>
  <c r="AC22" i="38"/>
  <c r="AB22" i="38"/>
  <c r="AA22" i="38"/>
  <c r="Z22" i="38"/>
  <c r="Y22" i="38"/>
  <c r="X22" i="38"/>
  <c r="W22" i="38"/>
  <c r="V22" i="38"/>
  <c r="BQ21" i="38"/>
  <c r="BP21" i="38"/>
  <c r="BO21" i="38"/>
  <c r="BN21" i="38"/>
  <c r="BM21" i="38"/>
  <c r="BL21" i="38"/>
  <c r="BK21" i="38"/>
  <c r="BJ21" i="38"/>
  <c r="BI21" i="38"/>
  <c r="BH21" i="38"/>
  <c r="BG21" i="38"/>
  <c r="BF21" i="38"/>
  <c r="BE21" i="38"/>
  <c r="BD21" i="38"/>
  <c r="BC21" i="38"/>
  <c r="BB21" i="38"/>
  <c r="BA21" i="38"/>
  <c r="AZ21" i="38"/>
  <c r="AY21" i="38"/>
  <c r="AX21" i="38"/>
  <c r="AW21" i="38"/>
  <c r="AV21" i="38"/>
  <c r="AU21" i="38"/>
  <c r="AT21" i="38"/>
  <c r="AS21" i="38"/>
  <c r="AR21" i="38"/>
  <c r="AQ21" i="38"/>
  <c r="AP21" i="38"/>
  <c r="AO21" i="38"/>
  <c r="AN21" i="38"/>
  <c r="AM21" i="38"/>
  <c r="AL21" i="38"/>
  <c r="AJ21" i="38"/>
  <c r="AI21" i="38"/>
  <c r="AH21" i="38"/>
  <c r="AG21" i="38"/>
  <c r="AF21" i="38"/>
  <c r="AE21" i="38"/>
  <c r="AD21" i="38"/>
  <c r="AC21" i="38"/>
  <c r="AB21" i="38"/>
  <c r="AA21" i="38"/>
  <c r="Z21" i="38"/>
  <c r="Y21" i="38"/>
  <c r="X21" i="38"/>
  <c r="W21" i="38"/>
  <c r="V21" i="38"/>
  <c r="BQ19" i="38"/>
  <c r="BP19" i="38"/>
  <c r="BO19" i="38"/>
  <c r="BN19" i="38"/>
  <c r="BM19" i="38"/>
  <c r="BL19" i="38"/>
  <c r="BK19" i="38"/>
  <c r="BJ19" i="38"/>
  <c r="BI19" i="38"/>
  <c r="BH19" i="38"/>
  <c r="BG19" i="38"/>
  <c r="BF19" i="38"/>
  <c r="BE19" i="38"/>
  <c r="BD19" i="38"/>
  <c r="BC19" i="38"/>
  <c r="BB19" i="38"/>
  <c r="BA19" i="38"/>
  <c r="AZ19" i="38"/>
  <c r="AY19" i="38"/>
  <c r="AX19" i="38"/>
  <c r="AW19" i="38"/>
  <c r="AV19" i="38"/>
  <c r="AU19" i="38"/>
  <c r="AT19" i="38"/>
  <c r="AS19" i="38"/>
  <c r="AR19" i="38"/>
  <c r="AQ19" i="38"/>
  <c r="AP19" i="38"/>
  <c r="AO19" i="38"/>
  <c r="AN19" i="38"/>
  <c r="AM19" i="38"/>
  <c r="AL19" i="38"/>
  <c r="AK19" i="38"/>
  <c r="AJ19" i="38"/>
  <c r="AI19" i="38"/>
  <c r="AH19" i="38"/>
  <c r="AG19" i="38"/>
  <c r="AF19" i="38"/>
  <c r="AE19" i="38"/>
  <c r="AD19" i="38"/>
  <c r="AC19" i="38"/>
  <c r="AB19" i="38"/>
  <c r="AA19" i="38"/>
  <c r="Z19" i="38"/>
  <c r="Y19" i="38"/>
  <c r="X19" i="38"/>
  <c r="W19" i="38"/>
  <c r="V19" i="38"/>
  <c r="BQ18" i="38"/>
  <c r="BP18" i="38"/>
  <c r="BO18" i="38"/>
  <c r="BN18" i="38"/>
  <c r="BM18" i="38"/>
  <c r="BL18" i="38"/>
  <c r="BK18" i="38"/>
  <c r="BJ18" i="38"/>
  <c r="BI18" i="38"/>
  <c r="BH18" i="38"/>
  <c r="BG18" i="38"/>
  <c r="BF18" i="38"/>
  <c r="BE18" i="38"/>
  <c r="BD18" i="38"/>
  <c r="BC18" i="38"/>
  <c r="BB18" i="38"/>
  <c r="BA18" i="38"/>
  <c r="AZ18" i="38"/>
  <c r="AY18" i="38"/>
  <c r="AX18" i="38"/>
  <c r="AW18" i="38"/>
  <c r="AV18" i="38"/>
  <c r="AU18" i="38"/>
  <c r="AT18" i="38"/>
  <c r="AS18" i="38"/>
  <c r="AR18" i="38"/>
  <c r="AQ18" i="38"/>
  <c r="AP18" i="38"/>
  <c r="AO18" i="38"/>
  <c r="AN18" i="38"/>
  <c r="AM18" i="38"/>
  <c r="AL18" i="38"/>
  <c r="AK18" i="38"/>
  <c r="AJ18" i="38"/>
  <c r="AI18" i="38"/>
  <c r="AH18" i="38"/>
  <c r="AG18" i="38"/>
  <c r="AF18" i="38"/>
  <c r="AE18" i="38"/>
  <c r="AD18" i="38"/>
  <c r="AC18" i="38"/>
  <c r="AB18" i="38"/>
  <c r="AA18" i="38"/>
  <c r="Z18" i="38"/>
  <c r="Y18" i="38"/>
  <c r="X18" i="38"/>
  <c r="W18" i="38"/>
  <c r="V18" i="38"/>
  <c r="BQ34" i="38"/>
  <c r="BP34" i="38"/>
  <c r="BO34" i="38"/>
  <c r="BN34" i="38"/>
  <c r="BM34" i="38"/>
  <c r="BL34" i="38"/>
  <c r="BK34" i="38"/>
  <c r="BJ34" i="38"/>
  <c r="BI34" i="38"/>
  <c r="BH34" i="38"/>
  <c r="BG34" i="38"/>
  <c r="BF34" i="38"/>
  <c r="BE34" i="38"/>
  <c r="BD34" i="38"/>
  <c r="BC34" i="38"/>
  <c r="BB34" i="38"/>
  <c r="BA34" i="38"/>
  <c r="AZ34" i="38"/>
  <c r="AY34" i="38"/>
  <c r="AX34" i="38"/>
  <c r="AW34" i="38"/>
  <c r="AV34" i="38"/>
  <c r="AU34" i="38"/>
  <c r="AT34" i="38"/>
  <c r="AS34" i="38"/>
  <c r="AR34" i="38"/>
  <c r="AQ34" i="38"/>
  <c r="AP34" i="38"/>
  <c r="AO34" i="38"/>
  <c r="AN34" i="38"/>
  <c r="AM34" i="38"/>
  <c r="AL34" i="38"/>
  <c r="AK34" i="38"/>
  <c r="AJ34" i="38"/>
  <c r="AI34" i="38"/>
  <c r="AH34" i="38"/>
  <c r="AG34" i="38"/>
  <c r="AF34" i="38"/>
  <c r="AE34" i="38"/>
  <c r="AD34" i="38"/>
  <c r="AC34" i="38"/>
  <c r="AB34" i="38"/>
  <c r="AA34" i="38"/>
  <c r="Z34" i="38"/>
  <c r="Y34" i="38"/>
  <c r="X34" i="38"/>
  <c r="W34" i="38"/>
  <c r="V34" i="38"/>
  <c r="BQ33" i="38"/>
  <c r="BP33" i="38"/>
  <c r="BO33" i="38"/>
  <c r="BN33" i="38"/>
  <c r="BM33" i="38"/>
  <c r="BL33" i="38"/>
  <c r="BK33" i="38"/>
  <c r="BJ33" i="38"/>
  <c r="BI33" i="38"/>
  <c r="BH33" i="38"/>
  <c r="BG33" i="38"/>
  <c r="BF33" i="38"/>
  <c r="BE33" i="38"/>
  <c r="BD33" i="38"/>
  <c r="BC33" i="38"/>
  <c r="BB33" i="38"/>
  <c r="BA33" i="38"/>
  <c r="AZ33" i="38"/>
  <c r="AY33" i="38"/>
  <c r="AX33" i="38"/>
  <c r="AW33" i="38"/>
  <c r="AV33" i="38"/>
  <c r="AU33" i="38"/>
  <c r="AT33" i="38"/>
  <c r="AS33" i="38"/>
  <c r="AR33" i="38"/>
  <c r="AQ33" i="38"/>
  <c r="AP33" i="38"/>
  <c r="AO33" i="38"/>
  <c r="AN33" i="38"/>
  <c r="AM33" i="38"/>
  <c r="AL33" i="38"/>
  <c r="AK33" i="38"/>
  <c r="AJ33" i="38"/>
  <c r="AI33" i="38"/>
  <c r="AH33" i="38"/>
  <c r="AG33" i="38"/>
  <c r="AF33" i="38"/>
  <c r="AE33" i="38"/>
  <c r="AD33" i="38"/>
  <c r="AC33" i="38"/>
  <c r="AB33" i="38"/>
  <c r="AA33" i="38"/>
  <c r="Z33" i="38"/>
  <c r="Y33" i="38"/>
  <c r="X33" i="38"/>
  <c r="W33" i="38"/>
  <c r="V33" i="38"/>
  <c r="BQ31" i="38"/>
  <c r="BP31" i="38"/>
  <c r="BO31" i="38"/>
  <c r="BN31" i="38"/>
  <c r="BM31" i="38"/>
  <c r="BL31" i="38"/>
  <c r="BK31" i="38"/>
  <c r="BJ31" i="38"/>
  <c r="BI31" i="38"/>
  <c r="BH31" i="38"/>
  <c r="BG31" i="38"/>
  <c r="BF31" i="38"/>
  <c r="BE31" i="38"/>
  <c r="BD31" i="38"/>
  <c r="BC31" i="38"/>
  <c r="BB31" i="38"/>
  <c r="BA31" i="38"/>
  <c r="AZ31" i="38"/>
  <c r="AY31" i="38"/>
  <c r="AX31" i="38"/>
  <c r="AW31" i="38"/>
  <c r="AV31" i="38"/>
  <c r="AU31" i="38"/>
  <c r="AT31" i="38"/>
  <c r="AS31" i="38"/>
  <c r="AR31" i="38"/>
  <c r="AQ31" i="38"/>
  <c r="AP31" i="38"/>
  <c r="AO31" i="38"/>
  <c r="AN31" i="38"/>
  <c r="AM31" i="38"/>
  <c r="AL31" i="38"/>
  <c r="AK31" i="38"/>
  <c r="AJ31" i="38"/>
  <c r="AI31" i="38"/>
  <c r="AH31" i="38"/>
  <c r="AG31" i="38"/>
  <c r="AF31" i="38"/>
  <c r="AE31" i="38"/>
  <c r="AD31" i="38"/>
  <c r="AC31" i="38"/>
  <c r="AB31" i="38"/>
  <c r="AA31" i="38"/>
  <c r="Z31" i="38"/>
  <c r="Y31" i="38"/>
  <c r="X31" i="38"/>
  <c r="W31" i="38"/>
  <c r="V31" i="38"/>
  <c r="BQ30" i="38"/>
  <c r="BP30" i="38"/>
  <c r="BO30" i="38"/>
  <c r="BN30" i="38"/>
  <c r="BM30" i="38"/>
  <c r="BL30" i="38"/>
  <c r="BK30" i="38"/>
  <c r="BJ30" i="38"/>
  <c r="BI30" i="38"/>
  <c r="BH30" i="38"/>
  <c r="BG30" i="38"/>
  <c r="BF30" i="38"/>
  <c r="BE30" i="38"/>
  <c r="BD30" i="38"/>
  <c r="BC30" i="38"/>
  <c r="BB30" i="38"/>
  <c r="BA30" i="38"/>
  <c r="AZ30" i="38"/>
  <c r="AY30" i="38"/>
  <c r="AX30" i="38"/>
  <c r="AW30" i="38"/>
  <c r="AV30" i="38"/>
  <c r="AU30" i="38"/>
  <c r="AT30" i="38"/>
  <c r="AS30" i="38"/>
  <c r="AR30" i="38"/>
  <c r="AQ30" i="38"/>
  <c r="AP30" i="38"/>
  <c r="AO30" i="38"/>
  <c r="AN30" i="38"/>
  <c r="AM30" i="38"/>
  <c r="AL30" i="38"/>
  <c r="AK30" i="38"/>
  <c r="AJ30" i="38"/>
  <c r="AI30" i="38"/>
  <c r="AH30" i="38"/>
  <c r="AG30" i="38"/>
  <c r="AF30" i="38"/>
  <c r="AE30" i="38"/>
  <c r="AD30" i="38"/>
  <c r="AC30" i="38"/>
  <c r="AB30" i="38"/>
  <c r="AA30" i="38"/>
  <c r="Z30" i="38"/>
  <c r="Y30" i="38"/>
  <c r="X30" i="38"/>
  <c r="W30" i="38"/>
  <c r="V30" i="38"/>
  <c r="BQ16" i="38"/>
  <c r="BP16" i="38"/>
  <c r="BO16" i="38"/>
  <c r="BN16" i="38"/>
  <c r="BM16" i="38"/>
  <c r="BL16" i="38"/>
  <c r="BK16" i="38"/>
  <c r="BJ16" i="38"/>
  <c r="BI16" i="38"/>
  <c r="BH16" i="38"/>
  <c r="BG16" i="38"/>
  <c r="BF16" i="38"/>
  <c r="BE16" i="38"/>
  <c r="BD16" i="38"/>
  <c r="BC16" i="38"/>
  <c r="BB16" i="38"/>
  <c r="BA16" i="38"/>
  <c r="AZ16" i="38"/>
  <c r="AY16" i="38"/>
  <c r="AX16" i="38"/>
  <c r="AW16" i="38"/>
  <c r="AV16" i="38"/>
  <c r="AU16" i="38"/>
  <c r="AT16" i="38"/>
  <c r="AS16" i="38"/>
  <c r="AR16" i="38"/>
  <c r="AQ16" i="38"/>
  <c r="AP16" i="38"/>
  <c r="AO16" i="38"/>
  <c r="AN16" i="38"/>
  <c r="AM16" i="38"/>
  <c r="AL16" i="38"/>
  <c r="AK16" i="38"/>
  <c r="AJ16" i="38"/>
  <c r="AI16" i="38"/>
  <c r="AH16" i="38"/>
  <c r="AG16" i="38"/>
  <c r="AF16" i="38"/>
  <c r="AE16" i="38"/>
  <c r="AD16" i="38"/>
  <c r="AC16" i="38"/>
  <c r="AB16" i="38"/>
  <c r="AA16" i="38"/>
  <c r="Z16" i="38"/>
  <c r="Y16" i="38"/>
  <c r="X16" i="38"/>
  <c r="W16" i="38"/>
  <c r="V16" i="38"/>
  <c r="BQ15" i="38"/>
  <c r="BP15" i="38"/>
  <c r="BO15" i="38"/>
  <c r="BN15" i="38"/>
  <c r="BM15" i="38"/>
  <c r="BL15" i="38"/>
  <c r="BK15" i="38"/>
  <c r="BJ15" i="38"/>
  <c r="BI15" i="38"/>
  <c r="BH15" i="38"/>
  <c r="BG15" i="38"/>
  <c r="BF15" i="38"/>
  <c r="BE15" i="38"/>
  <c r="BD15" i="38"/>
  <c r="BC15" i="38"/>
  <c r="BB15" i="38"/>
  <c r="BA15" i="38"/>
  <c r="AZ15" i="38"/>
  <c r="AY15" i="38"/>
  <c r="AX15" i="38"/>
  <c r="AW15" i="38"/>
  <c r="AV15" i="38"/>
  <c r="AU15" i="38"/>
  <c r="AT15" i="38"/>
  <c r="AS15" i="38"/>
  <c r="AR15" i="38"/>
  <c r="AQ15" i="38"/>
  <c r="AP15" i="38"/>
  <c r="AO15" i="38"/>
  <c r="AN15" i="38"/>
  <c r="AM15" i="38"/>
  <c r="AL15" i="38"/>
  <c r="AK15" i="38"/>
  <c r="AJ15" i="38"/>
  <c r="AI15" i="38"/>
  <c r="AH15" i="38"/>
  <c r="AG15" i="38"/>
  <c r="AF15" i="38"/>
  <c r="AE15" i="38"/>
  <c r="AD15" i="38"/>
  <c r="AC15" i="38"/>
  <c r="AB15" i="38"/>
  <c r="AA15" i="38"/>
  <c r="Z15" i="38"/>
  <c r="Y15" i="38"/>
  <c r="X15" i="38"/>
  <c r="W15" i="38"/>
  <c r="V15" i="38"/>
  <c r="BQ13" i="38"/>
  <c r="BP13" i="38"/>
  <c r="BO13" i="38"/>
  <c r="BN13" i="38"/>
  <c r="BM13" i="38"/>
  <c r="BL13" i="38"/>
  <c r="BK13" i="38"/>
  <c r="BJ13" i="38"/>
  <c r="BI13" i="38"/>
  <c r="BH13" i="38"/>
  <c r="BG13" i="38"/>
  <c r="BF13" i="38"/>
  <c r="BE13" i="38"/>
  <c r="BD13" i="38"/>
  <c r="BC13" i="38"/>
  <c r="BB13" i="38"/>
  <c r="BA13" i="38"/>
  <c r="AZ13" i="38"/>
  <c r="AY13" i="38"/>
  <c r="AX13" i="38"/>
  <c r="AW13" i="38"/>
  <c r="AV13" i="38"/>
  <c r="AU13" i="38"/>
  <c r="AT13" i="38"/>
  <c r="AS13" i="38"/>
  <c r="AR13" i="38"/>
  <c r="AQ13" i="38"/>
  <c r="AP13" i="38"/>
  <c r="AO13" i="38"/>
  <c r="AN13" i="38"/>
  <c r="AM13" i="38"/>
  <c r="AL13" i="38"/>
  <c r="AK13" i="38"/>
  <c r="AJ13" i="38"/>
  <c r="AI13" i="38"/>
  <c r="AH13" i="38"/>
  <c r="AG13" i="38"/>
  <c r="AF13" i="38"/>
  <c r="AE13" i="38"/>
  <c r="AD13" i="38"/>
  <c r="AC13" i="38"/>
  <c r="AB13" i="38"/>
  <c r="AA13" i="38"/>
  <c r="Z13" i="38"/>
  <c r="Y13" i="38"/>
  <c r="X13" i="38"/>
  <c r="W13" i="38"/>
  <c r="V13" i="38"/>
  <c r="BQ12" i="38"/>
  <c r="BP12" i="38"/>
  <c r="BO12" i="38"/>
  <c r="BN12" i="38"/>
  <c r="BM12" i="38"/>
  <c r="BL12" i="38"/>
  <c r="BK12" i="38"/>
  <c r="BJ12" i="38"/>
  <c r="BI12" i="38"/>
  <c r="BH12" i="38"/>
  <c r="BG12" i="38"/>
  <c r="BF12" i="38"/>
  <c r="BE12" i="38"/>
  <c r="BD12" i="38"/>
  <c r="BC12" i="38"/>
  <c r="BB12" i="38"/>
  <c r="BA12" i="38"/>
  <c r="AZ12" i="38"/>
  <c r="AY12" i="38"/>
  <c r="AX12" i="38"/>
  <c r="AW12" i="38"/>
  <c r="AV12" i="38"/>
  <c r="AU12" i="38"/>
  <c r="AT12" i="38"/>
  <c r="AS12" i="38"/>
  <c r="AR12" i="38"/>
  <c r="AQ12" i="38"/>
  <c r="AP12" i="38"/>
  <c r="AO12" i="38"/>
  <c r="AN12" i="38"/>
  <c r="AM12" i="38"/>
  <c r="AL12" i="38"/>
  <c r="AK12" i="38"/>
  <c r="AJ12" i="38"/>
  <c r="AI12" i="38"/>
  <c r="AH12" i="38"/>
  <c r="AG12" i="38"/>
  <c r="AF12" i="38"/>
  <c r="AE12" i="38"/>
  <c r="AD12" i="38"/>
  <c r="AC12" i="38"/>
  <c r="AB12" i="38"/>
  <c r="AA12" i="38"/>
  <c r="Z12" i="38"/>
  <c r="Y12" i="38"/>
  <c r="X12" i="38"/>
  <c r="W12" i="38"/>
  <c r="V12" i="38"/>
  <c r="BQ10" i="38"/>
  <c r="BP10" i="38"/>
  <c r="BO10" i="38"/>
  <c r="BN10" i="38"/>
  <c r="BM10" i="38"/>
  <c r="BL10" i="38"/>
  <c r="BK10" i="38"/>
  <c r="BJ10" i="38"/>
  <c r="BI10" i="38"/>
  <c r="BH10" i="38"/>
  <c r="BG10" i="38"/>
  <c r="BF10" i="38"/>
  <c r="BE10" i="38"/>
  <c r="BD10" i="38"/>
  <c r="BC10" i="38"/>
  <c r="BB10" i="38"/>
  <c r="BA10" i="38"/>
  <c r="AZ10" i="38"/>
  <c r="AY10" i="38"/>
  <c r="AX10" i="38"/>
  <c r="AW10" i="38"/>
  <c r="AV10" i="38"/>
  <c r="AU10" i="38"/>
  <c r="AT10" i="38"/>
  <c r="AS10" i="38"/>
  <c r="AR10" i="38"/>
  <c r="AQ10" i="38"/>
  <c r="AP10" i="38"/>
  <c r="AO10" i="38"/>
  <c r="AN10" i="38"/>
  <c r="AM10" i="38"/>
  <c r="AL10" i="38"/>
  <c r="AK10" i="38"/>
  <c r="AJ10" i="38"/>
  <c r="AI10" i="38"/>
  <c r="AH10" i="38"/>
  <c r="AG10" i="38"/>
  <c r="AF10" i="38"/>
  <c r="AE10" i="38"/>
  <c r="AD10" i="38"/>
  <c r="AC10" i="38"/>
  <c r="AB10" i="38"/>
  <c r="AA10" i="38"/>
  <c r="Z10" i="38"/>
  <c r="Y10" i="38"/>
  <c r="X10" i="38"/>
  <c r="W10" i="38"/>
  <c r="V10" i="38"/>
  <c r="BQ9" i="38"/>
  <c r="BP9" i="38"/>
  <c r="BO9" i="38"/>
  <c r="BN9" i="38"/>
  <c r="BM9" i="38"/>
  <c r="BL9" i="38"/>
  <c r="BK9" i="38"/>
  <c r="BJ9" i="38"/>
  <c r="BI9" i="38"/>
  <c r="BH9" i="38"/>
  <c r="BG9" i="38"/>
  <c r="BF9" i="38"/>
  <c r="BE9" i="38"/>
  <c r="BD9" i="38"/>
  <c r="BC9" i="38"/>
  <c r="BB9" i="38"/>
  <c r="BA9" i="38"/>
  <c r="AZ9" i="38"/>
  <c r="AY9" i="38"/>
  <c r="AX9" i="38"/>
  <c r="AW9" i="38"/>
  <c r="AV9" i="38"/>
  <c r="AU9" i="38"/>
  <c r="AT9" i="38"/>
  <c r="AS9" i="38"/>
  <c r="AR9" i="38"/>
  <c r="AQ9" i="38"/>
  <c r="AP9" i="38"/>
  <c r="AO9" i="38"/>
  <c r="AN9" i="38"/>
  <c r="AM9" i="38"/>
  <c r="AL9" i="38"/>
  <c r="AK9" i="38"/>
  <c r="AJ9" i="38"/>
  <c r="AI9" i="38"/>
  <c r="AH9" i="38"/>
  <c r="AG9" i="38"/>
  <c r="AF9" i="38"/>
  <c r="AE9" i="38"/>
  <c r="AD9" i="38"/>
  <c r="AC9" i="38"/>
  <c r="AB9" i="38"/>
  <c r="AA9" i="38"/>
  <c r="Z9" i="38"/>
  <c r="Y9" i="38"/>
  <c r="X9" i="38"/>
  <c r="W9" i="38"/>
  <c r="V9" i="38"/>
  <c r="BQ7" i="38"/>
  <c r="BP7" i="38"/>
  <c r="BO7" i="38"/>
  <c r="BN7" i="38"/>
  <c r="BM7" i="38"/>
  <c r="BL7" i="38"/>
  <c r="BK7" i="38"/>
  <c r="BJ7" i="38"/>
  <c r="BI7" i="38"/>
  <c r="BH7" i="38"/>
  <c r="BG7" i="38"/>
  <c r="BF7" i="38"/>
  <c r="BE7" i="38"/>
  <c r="BD7" i="38"/>
  <c r="BC7" i="38"/>
  <c r="BB7" i="38"/>
  <c r="BA7" i="38"/>
  <c r="AZ7" i="38"/>
  <c r="AY7" i="38"/>
  <c r="AX7" i="38"/>
  <c r="AW7" i="38"/>
  <c r="AV7" i="38"/>
  <c r="AU7" i="38"/>
  <c r="AT7" i="38"/>
  <c r="AS7" i="38"/>
  <c r="AR7" i="38"/>
  <c r="AQ7" i="38"/>
  <c r="AP7" i="38"/>
  <c r="AO7" i="38"/>
  <c r="AN7" i="38"/>
  <c r="AM7" i="38"/>
  <c r="AL7" i="38"/>
  <c r="AK7" i="38"/>
  <c r="AJ7" i="38"/>
  <c r="AI7" i="38"/>
  <c r="AH7" i="38"/>
  <c r="AG7" i="38"/>
  <c r="AF7" i="38"/>
  <c r="AE7" i="38"/>
  <c r="AD7" i="38"/>
  <c r="AC7" i="38"/>
  <c r="AB7" i="38"/>
  <c r="AA7" i="38"/>
  <c r="Z7" i="38"/>
  <c r="Y7" i="38"/>
  <c r="X7" i="38"/>
  <c r="W7" i="38"/>
  <c r="V7" i="38"/>
  <c r="BQ6" i="38"/>
  <c r="BP6" i="38"/>
  <c r="BO6" i="38"/>
  <c r="BN6" i="38"/>
  <c r="BM6" i="38"/>
  <c r="BL6" i="38"/>
  <c r="BK6" i="38"/>
  <c r="BJ6" i="38"/>
  <c r="BI6" i="38"/>
  <c r="BH6" i="38"/>
  <c r="BG6" i="38"/>
  <c r="BF6" i="38"/>
  <c r="BE6" i="38"/>
  <c r="BD6" i="38"/>
  <c r="BC6" i="38"/>
  <c r="BB6" i="38"/>
  <c r="BA6" i="38"/>
  <c r="AZ6" i="38"/>
  <c r="AY6" i="38"/>
  <c r="AX6" i="38"/>
  <c r="AW6" i="38"/>
  <c r="AV6" i="38"/>
  <c r="AU6" i="38"/>
  <c r="AT6" i="38"/>
  <c r="AS6" i="38"/>
  <c r="AR6" i="38"/>
  <c r="AQ6" i="38"/>
  <c r="AP6" i="38"/>
  <c r="AO6" i="38"/>
  <c r="AN6" i="38"/>
  <c r="AM6" i="38"/>
  <c r="AL6" i="38"/>
  <c r="AK6" i="38"/>
  <c r="AJ6" i="38"/>
  <c r="AI6" i="38"/>
  <c r="AH6" i="38"/>
  <c r="AG6" i="38"/>
  <c r="AF6" i="38"/>
  <c r="AE6" i="38"/>
  <c r="AD6" i="38"/>
  <c r="AC6" i="38"/>
  <c r="AB6" i="38"/>
  <c r="AA6" i="38"/>
  <c r="Z6" i="38"/>
  <c r="Y6" i="38"/>
  <c r="X6" i="38"/>
  <c r="W6" i="38"/>
  <c r="V6" i="38"/>
  <c r="BQ3" i="38"/>
  <c r="BQ41" i="38" s="1"/>
  <c r="BP3" i="38"/>
  <c r="BO3" i="38"/>
  <c r="BO41" i="38" s="1"/>
  <c r="BN3" i="38"/>
  <c r="BN41" i="38" s="1"/>
  <c r="BM3" i="38"/>
  <c r="BM41" i="38" s="1"/>
  <c r="BL3" i="38"/>
  <c r="BL41" i="38" s="1"/>
  <c r="BK3" i="38"/>
  <c r="BK41" i="38" s="1"/>
  <c r="BJ3" i="38"/>
  <c r="BI3" i="38"/>
  <c r="BI41" i="38" s="1"/>
  <c r="BH3" i="38"/>
  <c r="BH41" i="38" s="1"/>
  <c r="BG3" i="38"/>
  <c r="BG41" i="38" s="1"/>
  <c r="BF3" i="38"/>
  <c r="BF41" i="38" s="1"/>
  <c r="BE3" i="38"/>
  <c r="BE41" i="38" s="1"/>
  <c r="BD3" i="38"/>
  <c r="BD41" i="38" s="1"/>
  <c r="BC3" i="38"/>
  <c r="BC41" i="38" s="1"/>
  <c r="BB3" i="38"/>
  <c r="BB41" i="38" s="1"/>
  <c r="BA3" i="38"/>
  <c r="BA41" i="38" s="1"/>
  <c r="AZ3" i="38"/>
  <c r="AY3" i="38"/>
  <c r="AY41" i="38" s="1"/>
  <c r="AX3" i="38"/>
  <c r="AX41" i="38" s="1"/>
  <c r="AW3" i="38"/>
  <c r="AW41" i="38" s="1"/>
  <c r="AV3" i="38"/>
  <c r="AV41" i="38" s="1"/>
  <c r="AU3" i="38"/>
  <c r="AT3" i="38"/>
  <c r="AS3" i="38"/>
  <c r="AR3" i="38"/>
  <c r="AR41" i="38" s="1"/>
  <c r="AQ3" i="38"/>
  <c r="AQ41" i="38" s="1"/>
  <c r="AP3" i="38"/>
  <c r="AP41" i="38" s="1"/>
  <c r="AO3" i="38"/>
  <c r="AN3" i="38"/>
  <c r="AN41" i="38" s="1"/>
  <c r="AM3" i="38"/>
  <c r="AL3" i="38"/>
  <c r="AL41" i="38" s="1"/>
  <c r="AK3" i="38"/>
  <c r="AJ3" i="38"/>
  <c r="AI3" i="38"/>
  <c r="AI41" i="38" s="1"/>
  <c r="AH3" i="38"/>
  <c r="AH41" i="38" s="1"/>
  <c r="AG3" i="38"/>
  <c r="AF3" i="38"/>
  <c r="AF41" i="38" s="1"/>
  <c r="AE3" i="38"/>
  <c r="AD3" i="38"/>
  <c r="AD41" i="38" s="1"/>
  <c r="AC3" i="38"/>
  <c r="AC41" i="38" s="1"/>
  <c r="AB3" i="38"/>
  <c r="AB41" i="38" s="1"/>
  <c r="AA3" i="38"/>
  <c r="Z3" i="38"/>
  <c r="Z41" i="38" s="1"/>
  <c r="Y3" i="38"/>
  <c r="X3" i="38"/>
  <c r="X41" i="38" s="1"/>
  <c r="W3" i="38"/>
  <c r="W41" i="38" s="1"/>
  <c r="V3" i="38"/>
  <c r="V41" i="38" s="1"/>
  <c r="BQ4" i="38"/>
  <c r="BP4" i="38"/>
  <c r="BO4" i="38"/>
  <c r="BN4" i="38"/>
  <c r="BM4" i="38"/>
  <c r="BL4" i="38"/>
  <c r="BK4" i="38"/>
  <c r="BJ4" i="38"/>
  <c r="BI4" i="38"/>
  <c r="BH4" i="38"/>
  <c r="BG4" i="38"/>
  <c r="BF4" i="38"/>
  <c r="BE4" i="38"/>
  <c r="BD4" i="38"/>
  <c r="BC4" i="38"/>
  <c r="BB4" i="38"/>
  <c r="BA4" i="38"/>
  <c r="AZ4" i="38"/>
  <c r="AY4" i="38"/>
  <c r="AX4" i="38"/>
  <c r="AW4" i="38"/>
  <c r="AV4" i="38"/>
  <c r="AU4" i="38"/>
  <c r="AT4" i="38"/>
  <c r="AS4" i="38"/>
  <c r="AR4" i="38"/>
  <c r="AQ4" i="38"/>
  <c r="AP4" i="38"/>
  <c r="AO4" i="38"/>
  <c r="AN4" i="38"/>
  <c r="AM4" i="38"/>
  <c r="AL4" i="38"/>
  <c r="AK4" i="38"/>
  <c r="AJ4" i="38"/>
  <c r="AI4" i="38"/>
  <c r="AH4" i="38"/>
  <c r="AG4" i="38"/>
  <c r="AF4" i="38"/>
  <c r="AE4" i="38"/>
  <c r="AD4" i="38"/>
  <c r="AC4" i="38"/>
  <c r="AB4" i="38"/>
  <c r="AA4" i="38"/>
  <c r="Z4" i="38"/>
  <c r="Y4" i="38"/>
  <c r="X4" i="38"/>
  <c r="W4" i="38"/>
  <c r="V4" i="38"/>
  <c r="E16" i="36"/>
  <c r="C14" i="60" s="1"/>
  <c r="J21" i="36"/>
  <c r="I20" i="36"/>
  <c r="J20" i="36" s="1"/>
  <c r="H19" i="36"/>
  <c r="I19" i="36" s="1"/>
  <c r="J19" i="36" s="1"/>
  <c r="G18" i="36"/>
  <c r="H18" i="36" s="1"/>
  <c r="I18" i="36" s="1"/>
  <c r="J18" i="36" s="1"/>
  <c r="E10" i="36"/>
  <c r="E22" i="36"/>
  <c r="E26" i="36" s="1"/>
  <c r="J43" i="38"/>
  <c r="W68" i="38"/>
  <c r="T68" i="38"/>
  <c r="K41" i="38"/>
  <c r="N55" i="38"/>
  <c r="F14" i="36"/>
  <c r="F16" i="36" s="1"/>
  <c r="G14" i="36" s="1"/>
  <c r="G16" i="36" s="1"/>
  <c r="H14" i="36" s="1"/>
  <c r="H16" i="36" s="1"/>
  <c r="F17" i="36"/>
  <c r="F22" i="36" s="1"/>
  <c r="C66" i="38"/>
  <c r="AA41" i="38" l="1"/>
  <c r="BK133" i="47"/>
  <c r="G7" i="36"/>
  <c r="H7" i="36" s="1"/>
  <c r="I7" i="36" s="1"/>
  <c r="M30" i="48"/>
  <c r="K23" i="38"/>
  <c r="J23" i="38"/>
  <c r="L42" i="38"/>
  <c r="K43" i="38"/>
  <c r="T41" i="38"/>
  <c r="S41" i="38"/>
  <c r="P41" i="38"/>
  <c r="N41" i="38"/>
  <c r="L41" i="38"/>
  <c r="N43" i="38"/>
  <c r="U43" i="38"/>
  <c r="T43" i="38"/>
  <c r="R43" i="38"/>
  <c r="P42" i="38"/>
  <c r="O43" i="38"/>
  <c r="M43" i="38"/>
  <c r="L43" i="38"/>
  <c r="L147" i="45"/>
  <c r="M66" i="33" s="1"/>
  <c r="L145" i="45"/>
  <c r="M64" i="33" s="1"/>
  <c r="L144" i="45"/>
  <c r="M63" i="33" s="1"/>
  <c r="L143" i="45"/>
  <c r="M62" i="33" s="1"/>
  <c r="L158" i="45"/>
  <c r="M77" i="33" s="1"/>
  <c r="BE30" i="48"/>
  <c r="H30" i="48"/>
  <c r="BM33" i="48"/>
  <c r="BI33" i="48"/>
  <c r="BE33" i="48"/>
  <c r="BA33" i="48"/>
  <c r="AW33" i="48"/>
  <c r="AS33" i="48"/>
  <c r="AO33" i="48"/>
  <c r="AK33" i="48"/>
  <c r="AG33" i="48"/>
  <c r="AC33" i="48"/>
  <c r="Y33" i="48"/>
  <c r="U33" i="48"/>
  <c r="Q33" i="48"/>
  <c r="M33" i="48"/>
  <c r="I33" i="48"/>
  <c r="I55" i="48" s="1"/>
  <c r="BK33" i="48"/>
  <c r="BC33" i="48"/>
  <c r="AU33" i="48"/>
  <c r="AI33" i="48"/>
  <c r="AA33" i="48"/>
  <c r="S33" i="48"/>
  <c r="BL33" i="48"/>
  <c r="BH33" i="48"/>
  <c r="BD33" i="48"/>
  <c r="AZ33" i="48"/>
  <c r="AV33" i="48"/>
  <c r="AR33" i="48"/>
  <c r="AN33" i="48"/>
  <c r="AJ33" i="48"/>
  <c r="AF33" i="48"/>
  <c r="AB33" i="48"/>
  <c r="X33" i="48"/>
  <c r="T33" i="48"/>
  <c r="P33" i="48"/>
  <c r="L33" i="48"/>
  <c r="H33" i="48"/>
  <c r="BO33" i="48"/>
  <c r="BG33" i="48"/>
  <c r="AY33" i="48"/>
  <c r="AQ33" i="48"/>
  <c r="AM33" i="48"/>
  <c r="AE33" i="48"/>
  <c r="AL55" i="48" s="1"/>
  <c r="W33" i="48"/>
  <c r="K33" i="48"/>
  <c r="O33" i="48"/>
  <c r="AA55" i="48" s="1"/>
  <c r="BN33" i="48"/>
  <c r="BJ33" i="48"/>
  <c r="BF33" i="48"/>
  <c r="BB33" i="48"/>
  <c r="AX33" i="48"/>
  <c r="AT33" i="48"/>
  <c r="AP33" i="48"/>
  <c r="AL33" i="48"/>
  <c r="AH33" i="48"/>
  <c r="AD33" i="48"/>
  <c r="Z33" i="48"/>
  <c r="V33" i="48"/>
  <c r="R33" i="48"/>
  <c r="N33" i="48"/>
  <c r="J33" i="48"/>
  <c r="M42" i="38"/>
  <c r="N157" i="45"/>
  <c r="O76" i="33" s="1"/>
  <c r="N156" i="45"/>
  <c r="O75" i="33" s="1"/>
  <c r="N155" i="45"/>
  <c r="O74" i="33" s="1"/>
  <c r="N154" i="45"/>
  <c r="O73" i="33" s="1"/>
  <c r="N158" i="45"/>
  <c r="O77" i="33" s="1"/>
  <c r="N147" i="45"/>
  <c r="O66" i="33" s="1"/>
  <c r="N153" i="45"/>
  <c r="O72" i="33" s="1"/>
  <c r="N151" i="45"/>
  <c r="O70" i="33" s="1"/>
  <c r="N149" i="45"/>
  <c r="O68" i="33" s="1"/>
  <c r="N146" i="45"/>
  <c r="O65" i="33" s="1"/>
  <c r="N145" i="45"/>
  <c r="O64" i="33" s="1"/>
  <c r="N152" i="45"/>
  <c r="O71" i="33" s="1"/>
  <c r="N148" i="45"/>
  <c r="O67" i="33" s="1"/>
  <c r="N144" i="45"/>
  <c r="O63" i="33" s="1"/>
  <c r="N139" i="45"/>
  <c r="O58" i="33" s="1"/>
  <c r="N136" i="45"/>
  <c r="O55" i="33" s="1"/>
  <c r="N134" i="45"/>
  <c r="O53" i="33" s="1"/>
  <c r="N132" i="45"/>
  <c r="O51" i="33" s="1"/>
  <c r="N130" i="45"/>
  <c r="O49" i="33" s="1"/>
  <c r="N128" i="45"/>
  <c r="O47" i="33" s="1"/>
  <c r="N126" i="45"/>
  <c r="O45" i="33" s="1"/>
  <c r="N124" i="45"/>
  <c r="O43" i="33" s="1"/>
  <c r="N118" i="45"/>
  <c r="O37" i="33" s="1"/>
  <c r="N117" i="45"/>
  <c r="O36" i="33" s="1"/>
  <c r="N116" i="45"/>
  <c r="O35" i="33" s="1"/>
  <c r="N115" i="45"/>
  <c r="O34" i="33" s="1"/>
  <c r="N114" i="45"/>
  <c r="O33" i="33" s="1"/>
  <c r="N113" i="45"/>
  <c r="O32" i="33" s="1"/>
  <c r="N112" i="45"/>
  <c r="O31" i="33" s="1"/>
  <c r="N111" i="45"/>
  <c r="O30" i="33" s="1"/>
  <c r="N110" i="45"/>
  <c r="O29" i="33" s="1"/>
  <c r="N109" i="45"/>
  <c r="O28" i="33" s="1"/>
  <c r="N150" i="45"/>
  <c r="O69" i="33" s="1"/>
  <c r="N143" i="45"/>
  <c r="O62" i="33" s="1"/>
  <c r="N137" i="45"/>
  <c r="O56" i="33" s="1"/>
  <c r="N133" i="45"/>
  <c r="O52" i="33" s="1"/>
  <c r="N129" i="45"/>
  <c r="O48" i="33" s="1"/>
  <c r="N125" i="45"/>
  <c r="O44" i="33" s="1"/>
  <c r="N119" i="45"/>
  <c r="O38" i="33" s="1"/>
  <c r="N106" i="45"/>
  <c r="O25" i="33" s="1"/>
  <c r="N138" i="45"/>
  <c r="O57" i="33" s="1"/>
  <c r="N108" i="45"/>
  <c r="O27" i="33" s="1"/>
  <c r="N87" i="45"/>
  <c r="O6" i="33" s="1"/>
  <c r="N88" i="45"/>
  <c r="O7" i="33" s="1"/>
  <c r="N89" i="45"/>
  <c r="O8" i="33" s="1"/>
  <c r="N90" i="45"/>
  <c r="O9" i="33" s="1"/>
  <c r="N91" i="45"/>
  <c r="O10" i="33" s="1"/>
  <c r="N92" i="45"/>
  <c r="O11" i="33" s="1"/>
  <c r="N93" i="45"/>
  <c r="O12" i="33" s="1"/>
  <c r="N94" i="45"/>
  <c r="O13" i="33" s="1"/>
  <c r="N95" i="45"/>
  <c r="O14" i="33" s="1"/>
  <c r="N96" i="45"/>
  <c r="O15" i="33" s="1"/>
  <c r="N97" i="45"/>
  <c r="O16" i="33" s="1"/>
  <c r="N98" i="45"/>
  <c r="O17" i="33" s="1"/>
  <c r="N135" i="45"/>
  <c r="O54" i="33" s="1"/>
  <c r="N131" i="45"/>
  <c r="O50" i="33" s="1"/>
  <c r="N127" i="45"/>
  <c r="O46" i="33" s="1"/>
  <c r="N123" i="45"/>
  <c r="O42" i="33" s="1"/>
  <c r="N86" i="45"/>
  <c r="O5" i="33" s="1"/>
  <c r="N100" i="45"/>
  <c r="O19" i="33" s="1"/>
  <c r="N102" i="45"/>
  <c r="O21" i="33" s="1"/>
  <c r="N103" i="45"/>
  <c r="O22" i="33" s="1"/>
  <c r="N99" i="45"/>
  <c r="O18" i="33" s="1"/>
  <c r="N101" i="45"/>
  <c r="O20" i="33" s="1"/>
  <c r="N107" i="45"/>
  <c r="O26" i="33" s="1"/>
  <c r="R157" i="45"/>
  <c r="S76" i="33" s="1"/>
  <c r="R156" i="45"/>
  <c r="S75" i="33" s="1"/>
  <c r="R154" i="45"/>
  <c r="S73" i="33" s="1"/>
  <c r="R148" i="45"/>
  <c r="S67" i="33" s="1"/>
  <c r="R152" i="45"/>
  <c r="S71" i="33" s="1"/>
  <c r="R143" i="45"/>
  <c r="S62" i="33" s="1"/>
  <c r="R138" i="45"/>
  <c r="S57" i="33" s="1"/>
  <c r="R135" i="45"/>
  <c r="S54" i="33" s="1"/>
  <c r="R133" i="45"/>
  <c r="S52" i="33" s="1"/>
  <c r="R129" i="45"/>
  <c r="S48" i="33" s="1"/>
  <c r="R117" i="45"/>
  <c r="S36" i="33" s="1"/>
  <c r="R111" i="45"/>
  <c r="S30" i="33" s="1"/>
  <c r="R110" i="45"/>
  <c r="S29" i="33" s="1"/>
  <c r="R137" i="45"/>
  <c r="S56" i="33" s="1"/>
  <c r="R106" i="45"/>
  <c r="S25" i="33" s="1"/>
  <c r="R88" i="45"/>
  <c r="S7" i="33" s="1"/>
  <c r="R89" i="45"/>
  <c r="S8" i="33" s="1"/>
  <c r="R94" i="45"/>
  <c r="S13" i="33" s="1"/>
  <c r="R95" i="45"/>
  <c r="S14" i="33" s="1"/>
  <c r="R136" i="45"/>
  <c r="S55" i="33" s="1"/>
  <c r="R124" i="45"/>
  <c r="S43" i="33" s="1"/>
  <c r="R101" i="45"/>
  <c r="S20" i="33" s="1"/>
  <c r="V157" i="45"/>
  <c r="W76" i="33" s="1"/>
  <c r="V156" i="45"/>
  <c r="W75" i="33" s="1"/>
  <c r="V154" i="45"/>
  <c r="W73" i="33" s="1"/>
  <c r="V148" i="45"/>
  <c r="W67" i="33" s="1"/>
  <c r="V137" i="45"/>
  <c r="W56" i="33" s="1"/>
  <c r="V136" i="45"/>
  <c r="W55" i="33" s="1"/>
  <c r="V124" i="45"/>
  <c r="W43" i="33" s="1"/>
  <c r="V117" i="45"/>
  <c r="W36" i="33" s="1"/>
  <c r="V111" i="45"/>
  <c r="W30" i="33" s="1"/>
  <c r="V110" i="45"/>
  <c r="W29" i="33" s="1"/>
  <c r="V152" i="45"/>
  <c r="W71" i="33" s="1"/>
  <c r="V138" i="45"/>
  <c r="W57" i="33" s="1"/>
  <c r="V135" i="45"/>
  <c r="W54" i="33" s="1"/>
  <c r="V106" i="45"/>
  <c r="W25" i="33" s="1"/>
  <c r="V88" i="45"/>
  <c r="W7" i="33" s="1"/>
  <c r="V89" i="45"/>
  <c r="W8" i="33" s="1"/>
  <c r="V94" i="45"/>
  <c r="W13" i="33" s="1"/>
  <c r="V95" i="45"/>
  <c r="W14" i="33" s="1"/>
  <c r="V133" i="45"/>
  <c r="W52" i="33" s="1"/>
  <c r="V129" i="45"/>
  <c r="W48" i="33" s="1"/>
  <c r="V101" i="45"/>
  <c r="W20" i="33" s="1"/>
  <c r="Z157" i="45"/>
  <c r="AA76" i="33" s="1"/>
  <c r="Z156" i="45"/>
  <c r="AA75" i="33" s="1"/>
  <c r="Z154" i="45"/>
  <c r="AA73" i="33" s="1"/>
  <c r="Z152" i="45"/>
  <c r="AA71" i="33" s="1"/>
  <c r="Z148" i="45"/>
  <c r="AA67" i="33" s="1"/>
  <c r="Z138" i="45"/>
  <c r="AA57" i="33" s="1"/>
  <c r="Z135" i="45"/>
  <c r="AA54" i="33" s="1"/>
  <c r="Z133" i="45"/>
  <c r="AA52" i="33" s="1"/>
  <c r="Z129" i="45"/>
  <c r="AA48" i="33" s="1"/>
  <c r="Z117" i="45"/>
  <c r="AA36" i="33" s="1"/>
  <c r="Z111" i="45"/>
  <c r="AA30" i="33" s="1"/>
  <c r="Z110" i="45"/>
  <c r="AA29" i="33" s="1"/>
  <c r="Z136" i="45"/>
  <c r="AA55" i="33" s="1"/>
  <c r="Z124" i="45"/>
  <c r="AA43" i="33" s="1"/>
  <c r="Z106" i="45"/>
  <c r="AA25" i="33" s="1"/>
  <c r="Z88" i="45"/>
  <c r="AA7" i="33" s="1"/>
  <c r="Z89" i="45"/>
  <c r="AA8" i="33" s="1"/>
  <c r="Z94" i="45"/>
  <c r="AA13" i="33" s="1"/>
  <c r="Z95" i="45"/>
  <c r="AA14" i="33" s="1"/>
  <c r="Z137" i="45"/>
  <c r="AA56" i="33" s="1"/>
  <c r="Z101" i="45"/>
  <c r="AA20" i="33" s="1"/>
  <c r="AD157" i="45"/>
  <c r="AE76" i="33" s="1"/>
  <c r="AD156" i="45"/>
  <c r="AE75" i="33" s="1"/>
  <c r="AD154" i="45"/>
  <c r="AE73" i="33" s="1"/>
  <c r="AD152" i="45"/>
  <c r="AE71" i="33" s="1"/>
  <c r="AD137" i="45"/>
  <c r="AE56" i="33" s="1"/>
  <c r="AD136" i="45"/>
  <c r="AE55" i="33" s="1"/>
  <c r="AD124" i="45"/>
  <c r="AE43" i="33" s="1"/>
  <c r="AD117" i="45"/>
  <c r="AE36" i="33" s="1"/>
  <c r="AD111" i="45"/>
  <c r="AE30" i="33" s="1"/>
  <c r="AD110" i="45"/>
  <c r="AE29" i="33" s="1"/>
  <c r="AD133" i="45"/>
  <c r="AE52" i="33" s="1"/>
  <c r="AD129" i="45"/>
  <c r="AE48" i="33" s="1"/>
  <c r="AD106" i="45"/>
  <c r="AE25" i="33" s="1"/>
  <c r="AD148" i="45"/>
  <c r="AE67" i="33" s="1"/>
  <c r="AD88" i="45"/>
  <c r="AE7" i="33" s="1"/>
  <c r="AD89" i="45"/>
  <c r="AE8" i="33" s="1"/>
  <c r="AD94" i="45"/>
  <c r="AE13" i="33" s="1"/>
  <c r="AD95" i="45"/>
  <c r="AE14" i="33" s="1"/>
  <c r="AD135" i="45"/>
  <c r="AE54" i="33" s="1"/>
  <c r="AD138" i="45"/>
  <c r="AE57" i="33" s="1"/>
  <c r="AD101" i="45"/>
  <c r="AE20" i="33" s="1"/>
  <c r="AH157" i="45"/>
  <c r="AI76" i="33" s="1"/>
  <c r="AH156" i="45"/>
  <c r="AI75" i="33" s="1"/>
  <c r="AH154" i="45"/>
  <c r="AI73" i="33" s="1"/>
  <c r="AH148" i="45"/>
  <c r="AI67" i="33" s="1"/>
  <c r="AH152" i="45"/>
  <c r="AI71" i="33" s="1"/>
  <c r="AH138" i="45"/>
  <c r="AI57" i="33" s="1"/>
  <c r="AH135" i="45"/>
  <c r="AI54" i="33" s="1"/>
  <c r="AH133" i="45"/>
  <c r="AI52" i="33" s="1"/>
  <c r="AH129" i="45"/>
  <c r="AI48" i="33" s="1"/>
  <c r="AH117" i="45"/>
  <c r="AI36" i="33" s="1"/>
  <c r="AH111" i="45"/>
  <c r="AI30" i="33" s="1"/>
  <c r="AH110" i="45"/>
  <c r="AI29" i="33" s="1"/>
  <c r="AH137" i="45"/>
  <c r="AI56" i="33" s="1"/>
  <c r="AH106" i="45"/>
  <c r="AI25" i="33" s="1"/>
  <c r="AH88" i="45"/>
  <c r="AI7" i="33" s="1"/>
  <c r="AH89" i="45"/>
  <c r="AI8" i="33" s="1"/>
  <c r="AH94" i="45"/>
  <c r="AI13" i="33" s="1"/>
  <c r="AH95" i="45"/>
  <c r="AI14" i="33" s="1"/>
  <c r="AH136" i="45"/>
  <c r="AI55" i="33" s="1"/>
  <c r="AH124" i="45"/>
  <c r="AI43" i="33" s="1"/>
  <c r="AH101" i="45"/>
  <c r="AI20" i="33" s="1"/>
  <c r="AL157" i="45"/>
  <c r="AM76" i="33" s="1"/>
  <c r="AL156" i="45"/>
  <c r="AM75" i="33" s="1"/>
  <c r="AL154" i="45"/>
  <c r="AM73" i="33" s="1"/>
  <c r="AL148" i="45"/>
  <c r="AM67" i="33" s="1"/>
  <c r="AL137" i="45"/>
  <c r="AM56" i="33" s="1"/>
  <c r="AL136" i="45"/>
  <c r="AM55" i="33" s="1"/>
  <c r="AL124" i="45"/>
  <c r="AM43" i="33" s="1"/>
  <c r="AL117" i="45"/>
  <c r="AM36" i="33" s="1"/>
  <c r="AL111" i="45"/>
  <c r="AM30" i="33" s="1"/>
  <c r="AL110" i="45"/>
  <c r="AM29" i="33" s="1"/>
  <c r="AL138" i="45"/>
  <c r="AM57" i="33" s="1"/>
  <c r="AL135" i="45"/>
  <c r="AM54" i="33" s="1"/>
  <c r="AL106" i="45"/>
  <c r="AM25" i="33" s="1"/>
  <c r="AL152" i="45"/>
  <c r="AM71" i="33" s="1"/>
  <c r="AL88" i="45"/>
  <c r="AM7" i="33" s="1"/>
  <c r="AL89" i="45"/>
  <c r="AM8" i="33" s="1"/>
  <c r="AL94" i="45"/>
  <c r="AM13" i="33" s="1"/>
  <c r="AL95" i="45"/>
  <c r="AM14" i="33" s="1"/>
  <c r="AL133" i="45"/>
  <c r="AM52" i="33" s="1"/>
  <c r="AL129" i="45"/>
  <c r="AM48" i="33" s="1"/>
  <c r="AL101" i="45"/>
  <c r="AM20" i="33" s="1"/>
  <c r="AP157" i="45"/>
  <c r="AQ76" i="33" s="1"/>
  <c r="AP156" i="45"/>
  <c r="AQ75" i="33" s="1"/>
  <c r="AP154" i="45"/>
  <c r="AQ73" i="33" s="1"/>
  <c r="AP152" i="45"/>
  <c r="AQ71" i="33" s="1"/>
  <c r="AP138" i="45"/>
  <c r="AQ57" i="33" s="1"/>
  <c r="AP148" i="45"/>
  <c r="AQ67" i="33" s="1"/>
  <c r="AP135" i="45"/>
  <c r="AQ54" i="33" s="1"/>
  <c r="AP133" i="45"/>
  <c r="AQ52" i="33" s="1"/>
  <c r="AP129" i="45"/>
  <c r="AQ48" i="33" s="1"/>
  <c r="AP117" i="45"/>
  <c r="AQ36" i="33" s="1"/>
  <c r="AP111" i="45"/>
  <c r="AQ30" i="33" s="1"/>
  <c r="AP110" i="45"/>
  <c r="AQ29" i="33" s="1"/>
  <c r="AP136" i="45"/>
  <c r="AQ55" i="33" s="1"/>
  <c r="AP124" i="45"/>
  <c r="AQ43" i="33" s="1"/>
  <c r="AP106" i="45"/>
  <c r="AQ25" i="33" s="1"/>
  <c r="AP137" i="45"/>
  <c r="AQ56" i="33" s="1"/>
  <c r="AP88" i="45"/>
  <c r="AQ7" i="33" s="1"/>
  <c r="AP89" i="45"/>
  <c r="AQ8" i="33" s="1"/>
  <c r="AP94" i="45"/>
  <c r="AQ13" i="33" s="1"/>
  <c r="AP95" i="45"/>
  <c r="AQ14" i="33" s="1"/>
  <c r="AP101" i="45"/>
  <c r="AQ20" i="33" s="1"/>
  <c r="AT157" i="45"/>
  <c r="AU76" i="33" s="1"/>
  <c r="AT156" i="45"/>
  <c r="AU75" i="33" s="1"/>
  <c r="AT154" i="45"/>
  <c r="AU73" i="33" s="1"/>
  <c r="AT152" i="45"/>
  <c r="AU71" i="33" s="1"/>
  <c r="AT148" i="45"/>
  <c r="AU67" i="33" s="1"/>
  <c r="AT137" i="45"/>
  <c r="AU56" i="33" s="1"/>
  <c r="AT136" i="45"/>
  <c r="AU55" i="33" s="1"/>
  <c r="AT124" i="45"/>
  <c r="AU43" i="33" s="1"/>
  <c r="AT117" i="45"/>
  <c r="AU36" i="33" s="1"/>
  <c r="AT111" i="45"/>
  <c r="AU30" i="33" s="1"/>
  <c r="AT110" i="45"/>
  <c r="AU29" i="33" s="1"/>
  <c r="AT133" i="45"/>
  <c r="AU52" i="33" s="1"/>
  <c r="AT129" i="45"/>
  <c r="AU48" i="33" s="1"/>
  <c r="AT106" i="45"/>
  <c r="AU25" i="33" s="1"/>
  <c r="AT138" i="45"/>
  <c r="AU57" i="33" s="1"/>
  <c r="AT88" i="45"/>
  <c r="AU7" i="33" s="1"/>
  <c r="AT89" i="45"/>
  <c r="AU8" i="33" s="1"/>
  <c r="AT94" i="45"/>
  <c r="AU13" i="33" s="1"/>
  <c r="AT95" i="45"/>
  <c r="AU14" i="33" s="1"/>
  <c r="AT135" i="45"/>
  <c r="AU54" i="33" s="1"/>
  <c r="AT101" i="45"/>
  <c r="AU20" i="33" s="1"/>
  <c r="AX157" i="45"/>
  <c r="AY76" i="33" s="1"/>
  <c r="AX156" i="45"/>
  <c r="AY75" i="33" s="1"/>
  <c r="AX154" i="45"/>
  <c r="AY73" i="33" s="1"/>
  <c r="AX152" i="45"/>
  <c r="AY71" i="33" s="1"/>
  <c r="AX148" i="45"/>
  <c r="AY67" i="33" s="1"/>
  <c r="AX138" i="45"/>
  <c r="AY57" i="33" s="1"/>
  <c r="AX135" i="45"/>
  <c r="AY54" i="33" s="1"/>
  <c r="AX133" i="45"/>
  <c r="AY52" i="33" s="1"/>
  <c r="AX129" i="45"/>
  <c r="AY48" i="33" s="1"/>
  <c r="AX117" i="45"/>
  <c r="AY36" i="33" s="1"/>
  <c r="AX111" i="45"/>
  <c r="AY30" i="33" s="1"/>
  <c r="AX110" i="45"/>
  <c r="AY29" i="33" s="1"/>
  <c r="AX137" i="45"/>
  <c r="AY56" i="33" s="1"/>
  <c r="AX106" i="45"/>
  <c r="AY25" i="33" s="1"/>
  <c r="AX88" i="45"/>
  <c r="AY7" i="33" s="1"/>
  <c r="AX89" i="45"/>
  <c r="AY8" i="33" s="1"/>
  <c r="AX94" i="45"/>
  <c r="AY13" i="33" s="1"/>
  <c r="AX95" i="45"/>
  <c r="AY14" i="33" s="1"/>
  <c r="AX136" i="45"/>
  <c r="AY55" i="33" s="1"/>
  <c r="AX124" i="45"/>
  <c r="AY43" i="33" s="1"/>
  <c r="AX101" i="45"/>
  <c r="AY20" i="33" s="1"/>
  <c r="BB157" i="45"/>
  <c r="BC76" i="33" s="1"/>
  <c r="BB156" i="45"/>
  <c r="BC75" i="33" s="1"/>
  <c r="BB154" i="45"/>
  <c r="BC73" i="33" s="1"/>
  <c r="BB137" i="45"/>
  <c r="BC56" i="33" s="1"/>
  <c r="BB136" i="45"/>
  <c r="BC55" i="33" s="1"/>
  <c r="BB124" i="45"/>
  <c r="BC43" i="33" s="1"/>
  <c r="BB117" i="45"/>
  <c r="BC36" i="33" s="1"/>
  <c r="BB111" i="45"/>
  <c r="BC30" i="33" s="1"/>
  <c r="BB110" i="45"/>
  <c r="BC29" i="33" s="1"/>
  <c r="BB152" i="45"/>
  <c r="BC71" i="33" s="1"/>
  <c r="BB138" i="45"/>
  <c r="BC57" i="33" s="1"/>
  <c r="BB135" i="45"/>
  <c r="BC54" i="33" s="1"/>
  <c r="BB106" i="45"/>
  <c r="BC25" i="33" s="1"/>
  <c r="BB88" i="45"/>
  <c r="BC7" i="33" s="1"/>
  <c r="BB89" i="45"/>
  <c r="BC8" i="33" s="1"/>
  <c r="BB94" i="45"/>
  <c r="BC13" i="33" s="1"/>
  <c r="BB95" i="45"/>
  <c r="BC14" i="33" s="1"/>
  <c r="BB133" i="45"/>
  <c r="BC52" i="33" s="1"/>
  <c r="BB129" i="45"/>
  <c r="BC48" i="33" s="1"/>
  <c r="BB148" i="45"/>
  <c r="BC67" i="33" s="1"/>
  <c r="BB101" i="45"/>
  <c r="BC20" i="33" s="1"/>
  <c r="BF157" i="45"/>
  <c r="BG76" i="33" s="1"/>
  <c r="BF156" i="45"/>
  <c r="BG75" i="33" s="1"/>
  <c r="BF154" i="45"/>
  <c r="BG73" i="33" s="1"/>
  <c r="BF152" i="45"/>
  <c r="BG71" i="33" s="1"/>
  <c r="BF148" i="45"/>
  <c r="BG67" i="33" s="1"/>
  <c r="BF138" i="45"/>
  <c r="BG57" i="33" s="1"/>
  <c r="BF135" i="45"/>
  <c r="BG54" i="33" s="1"/>
  <c r="BF133" i="45"/>
  <c r="BG52" i="33" s="1"/>
  <c r="BF129" i="45"/>
  <c r="BG48" i="33" s="1"/>
  <c r="BF117" i="45"/>
  <c r="BG36" i="33" s="1"/>
  <c r="BF111" i="45"/>
  <c r="BG30" i="33" s="1"/>
  <c r="BF110" i="45"/>
  <c r="BG29" i="33" s="1"/>
  <c r="BF136" i="45"/>
  <c r="BG55" i="33" s="1"/>
  <c r="BF124" i="45"/>
  <c r="BG43" i="33" s="1"/>
  <c r="BF88" i="45"/>
  <c r="BG7" i="33" s="1"/>
  <c r="BF89" i="45"/>
  <c r="BG8" i="33" s="1"/>
  <c r="BF94" i="45"/>
  <c r="BG13" i="33" s="1"/>
  <c r="BF95" i="45"/>
  <c r="BG14" i="33" s="1"/>
  <c r="BF106" i="45"/>
  <c r="BG25" i="33" s="1"/>
  <c r="BF101" i="45"/>
  <c r="BG20" i="33" s="1"/>
  <c r="BF137" i="45"/>
  <c r="BG56" i="33" s="1"/>
  <c r="BJ157" i="45"/>
  <c r="BK76" i="33" s="1"/>
  <c r="BJ156" i="45"/>
  <c r="BK75" i="33" s="1"/>
  <c r="BJ154" i="45"/>
  <c r="BK73" i="33" s="1"/>
  <c r="BJ152" i="45"/>
  <c r="BK71" i="33" s="1"/>
  <c r="BJ148" i="45"/>
  <c r="BK67" i="33" s="1"/>
  <c r="BJ137" i="45"/>
  <c r="BK56" i="33" s="1"/>
  <c r="BJ136" i="45"/>
  <c r="BK55" i="33" s="1"/>
  <c r="BJ124" i="45"/>
  <c r="BK43" i="33" s="1"/>
  <c r="BJ117" i="45"/>
  <c r="BK36" i="33" s="1"/>
  <c r="BJ111" i="45"/>
  <c r="BK30" i="33" s="1"/>
  <c r="BJ110" i="45"/>
  <c r="BK29" i="33" s="1"/>
  <c r="BJ133" i="45"/>
  <c r="BK52" i="33" s="1"/>
  <c r="BJ129" i="45"/>
  <c r="BK48" i="33" s="1"/>
  <c r="BJ88" i="45"/>
  <c r="BK7" i="33" s="1"/>
  <c r="BJ89" i="45"/>
  <c r="BK8" i="33" s="1"/>
  <c r="BJ94" i="45"/>
  <c r="BK13" i="33" s="1"/>
  <c r="BJ95" i="45"/>
  <c r="BK14" i="33" s="1"/>
  <c r="BJ135" i="45"/>
  <c r="BK54" i="33" s="1"/>
  <c r="BJ106" i="45"/>
  <c r="BK25" i="33" s="1"/>
  <c r="BJ138" i="45"/>
  <c r="BK57" i="33" s="1"/>
  <c r="BJ101" i="45"/>
  <c r="BK20" i="33" s="1"/>
  <c r="BN157" i="45"/>
  <c r="BO76" i="33" s="1"/>
  <c r="BN156" i="45"/>
  <c r="BO75" i="33" s="1"/>
  <c r="BN154" i="45"/>
  <c r="BO73" i="33" s="1"/>
  <c r="BN152" i="45"/>
  <c r="BO71" i="33" s="1"/>
  <c r="BN148" i="45"/>
  <c r="BO67" i="33" s="1"/>
  <c r="BN138" i="45"/>
  <c r="BO57" i="33" s="1"/>
  <c r="BN135" i="45"/>
  <c r="BO54" i="33" s="1"/>
  <c r="BN133" i="45"/>
  <c r="BO52" i="33" s="1"/>
  <c r="BN129" i="45"/>
  <c r="BO48" i="33" s="1"/>
  <c r="BN117" i="45"/>
  <c r="BO36" i="33" s="1"/>
  <c r="BN111" i="45"/>
  <c r="BO30" i="33" s="1"/>
  <c r="BN110" i="45"/>
  <c r="BO29" i="33" s="1"/>
  <c r="BN137" i="45"/>
  <c r="BO56" i="33" s="1"/>
  <c r="BN106" i="45"/>
  <c r="BO25" i="33" s="1"/>
  <c r="BN88" i="45"/>
  <c r="BO7" i="33" s="1"/>
  <c r="BN89" i="45"/>
  <c r="BO8" i="33" s="1"/>
  <c r="BN94" i="45"/>
  <c r="BO13" i="33" s="1"/>
  <c r="BN95" i="45"/>
  <c r="BO14" i="33" s="1"/>
  <c r="BN136" i="45"/>
  <c r="BO55" i="33" s="1"/>
  <c r="BN124" i="45"/>
  <c r="BO43" i="33" s="1"/>
  <c r="BN101" i="45"/>
  <c r="BO20" i="33" s="1"/>
  <c r="BR157" i="45"/>
  <c r="BS76" i="33" s="1"/>
  <c r="BR156" i="45"/>
  <c r="BS75" i="33" s="1"/>
  <c r="BR154" i="45"/>
  <c r="BS73" i="33" s="1"/>
  <c r="BR137" i="45"/>
  <c r="BS56" i="33" s="1"/>
  <c r="BR136" i="45"/>
  <c r="BS55" i="33" s="1"/>
  <c r="BR124" i="45"/>
  <c r="BS43" i="33" s="1"/>
  <c r="BR117" i="45"/>
  <c r="BS36" i="33" s="1"/>
  <c r="BR111" i="45"/>
  <c r="BS30" i="33" s="1"/>
  <c r="BR110" i="45"/>
  <c r="BS29" i="33" s="1"/>
  <c r="BR148" i="45"/>
  <c r="BS67" i="33" s="1"/>
  <c r="BR138" i="45"/>
  <c r="BS57" i="33" s="1"/>
  <c r="BR135" i="45"/>
  <c r="BS54" i="33" s="1"/>
  <c r="BR106" i="45"/>
  <c r="BS25" i="33" s="1"/>
  <c r="BR88" i="45"/>
  <c r="BS7" i="33" s="1"/>
  <c r="BR89" i="45"/>
  <c r="BS8" i="33" s="1"/>
  <c r="BR94" i="45"/>
  <c r="BS13" i="33" s="1"/>
  <c r="BR95" i="45"/>
  <c r="BS14" i="33" s="1"/>
  <c r="BR133" i="45"/>
  <c r="BS52" i="33" s="1"/>
  <c r="BR129" i="45"/>
  <c r="BS48" i="33" s="1"/>
  <c r="BR152" i="45"/>
  <c r="BS71" i="33" s="1"/>
  <c r="BR101" i="45"/>
  <c r="BS20" i="33" s="1"/>
  <c r="O157" i="45"/>
  <c r="P76" i="33" s="1"/>
  <c r="O156" i="45"/>
  <c r="P75" i="33" s="1"/>
  <c r="O155" i="45"/>
  <c r="P74" i="33" s="1"/>
  <c r="O154" i="45"/>
  <c r="P73" i="33" s="1"/>
  <c r="O158" i="45"/>
  <c r="P77" i="33" s="1"/>
  <c r="O146" i="45"/>
  <c r="P65" i="33" s="1"/>
  <c r="O145" i="45"/>
  <c r="P64" i="33" s="1"/>
  <c r="O152" i="45"/>
  <c r="P71" i="33" s="1"/>
  <c r="O148" i="45"/>
  <c r="P67" i="33" s="1"/>
  <c r="O144" i="45"/>
  <c r="P63" i="33" s="1"/>
  <c r="O139" i="45"/>
  <c r="P58" i="33" s="1"/>
  <c r="O137" i="45"/>
  <c r="P56" i="33" s="1"/>
  <c r="O136" i="45"/>
  <c r="P55" i="33" s="1"/>
  <c r="O135" i="45"/>
  <c r="P54" i="33" s="1"/>
  <c r="O133" i="45"/>
  <c r="P52" i="33" s="1"/>
  <c r="O131" i="45"/>
  <c r="P50" i="33" s="1"/>
  <c r="O129" i="45"/>
  <c r="P48" i="33" s="1"/>
  <c r="O127" i="45"/>
  <c r="P46" i="33" s="1"/>
  <c r="O126" i="45"/>
  <c r="P45" i="33" s="1"/>
  <c r="O125" i="45"/>
  <c r="P44" i="33" s="1"/>
  <c r="O124" i="45"/>
  <c r="P43" i="33" s="1"/>
  <c r="O150" i="45"/>
  <c r="P69" i="33" s="1"/>
  <c r="O143" i="45"/>
  <c r="P62" i="33" s="1"/>
  <c r="O138" i="45"/>
  <c r="P57" i="33" s="1"/>
  <c r="O108" i="45"/>
  <c r="P27" i="33" s="1"/>
  <c r="O117" i="45"/>
  <c r="P36" i="33" s="1"/>
  <c r="O111" i="45"/>
  <c r="P30" i="33" s="1"/>
  <c r="O109" i="45"/>
  <c r="P28" i="33" s="1"/>
  <c r="O110" i="45"/>
  <c r="P29" i="33" s="1"/>
  <c r="O94" i="45"/>
  <c r="P13" i="33" s="1"/>
  <c r="O98" i="45"/>
  <c r="P17" i="33" s="1"/>
  <c r="O106" i="45"/>
  <c r="P25" i="33" s="1"/>
  <c r="O89" i="45"/>
  <c r="P8" i="33" s="1"/>
  <c r="O91" i="45"/>
  <c r="P10" i="33" s="1"/>
  <c r="O93" i="45"/>
  <c r="P12" i="33" s="1"/>
  <c r="O95" i="45"/>
  <c r="P14" i="33" s="1"/>
  <c r="O101" i="45"/>
  <c r="P20" i="33" s="1"/>
  <c r="O90" i="45"/>
  <c r="P9" i="33" s="1"/>
  <c r="O88" i="45"/>
  <c r="P7" i="33" s="1"/>
  <c r="O92" i="45"/>
  <c r="P11" i="33" s="1"/>
  <c r="S157" i="45"/>
  <c r="T76" i="33" s="1"/>
  <c r="S156" i="45"/>
  <c r="T75" i="33" s="1"/>
  <c r="S154" i="45"/>
  <c r="T73" i="33" s="1"/>
  <c r="S152" i="45"/>
  <c r="T71" i="33" s="1"/>
  <c r="S138" i="45"/>
  <c r="T57" i="33" s="1"/>
  <c r="S136" i="45"/>
  <c r="T55" i="33" s="1"/>
  <c r="S135" i="45"/>
  <c r="T54" i="33" s="1"/>
  <c r="S133" i="45"/>
  <c r="T52" i="33" s="1"/>
  <c r="S129" i="45"/>
  <c r="T48" i="33" s="1"/>
  <c r="S124" i="45"/>
  <c r="T43" i="33" s="1"/>
  <c r="S137" i="45"/>
  <c r="T56" i="33" s="1"/>
  <c r="S148" i="45"/>
  <c r="T67" i="33" s="1"/>
  <c r="S110" i="45"/>
  <c r="T29" i="33" s="1"/>
  <c r="S111" i="45"/>
  <c r="T30" i="33" s="1"/>
  <c r="S106" i="45"/>
  <c r="T25" i="33" s="1"/>
  <c r="S95" i="45"/>
  <c r="T14" i="33" s="1"/>
  <c r="S88" i="45"/>
  <c r="T7" i="33" s="1"/>
  <c r="S117" i="45"/>
  <c r="T36" i="33" s="1"/>
  <c r="S89" i="45"/>
  <c r="T8" i="33" s="1"/>
  <c r="S101" i="45"/>
  <c r="T20" i="33" s="1"/>
  <c r="S94" i="45"/>
  <c r="T13" i="33" s="1"/>
  <c r="W157" i="45"/>
  <c r="X76" i="33" s="1"/>
  <c r="W156" i="45"/>
  <c r="X75" i="33" s="1"/>
  <c r="W154" i="45"/>
  <c r="X73" i="33" s="1"/>
  <c r="W148" i="45"/>
  <c r="X67" i="33" s="1"/>
  <c r="W137" i="45"/>
  <c r="X56" i="33" s="1"/>
  <c r="W136" i="45"/>
  <c r="X55" i="33" s="1"/>
  <c r="W135" i="45"/>
  <c r="X54" i="33" s="1"/>
  <c r="W133" i="45"/>
  <c r="X52" i="33" s="1"/>
  <c r="W129" i="45"/>
  <c r="X48" i="33" s="1"/>
  <c r="W124" i="45"/>
  <c r="X43" i="33" s="1"/>
  <c r="W152" i="45"/>
  <c r="X71" i="33" s="1"/>
  <c r="W138" i="45"/>
  <c r="X57" i="33" s="1"/>
  <c r="W117" i="45"/>
  <c r="X36" i="33" s="1"/>
  <c r="W111" i="45"/>
  <c r="X30" i="33" s="1"/>
  <c r="W94" i="45"/>
  <c r="X13" i="33" s="1"/>
  <c r="W89" i="45"/>
  <c r="X8" i="33" s="1"/>
  <c r="W110" i="45"/>
  <c r="X29" i="33" s="1"/>
  <c r="W106" i="45"/>
  <c r="X25" i="33" s="1"/>
  <c r="W88" i="45"/>
  <c r="X7" i="33" s="1"/>
  <c r="W95" i="45"/>
  <c r="X14" i="33" s="1"/>
  <c r="W101" i="45"/>
  <c r="X20" i="33" s="1"/>
  <c r="AA157" i="45"/>
  <c r="AB76" i="33" s="1"/>
  <c r="AA156" i="45"/>
  <c r="AB75" i="33" s="1"/>
  <c r="AA154" i="45"/>
  <c r="AB73" i="33" s="1"/>
  <c r="AA152" i="45"/>
  <c r="AB71" i="33" s="1"/>
  <c r="AA148" i="45"/>
  <c r="AB67" i="33" s="1"/>
  <c r="AA138" i="45"/>
  <c r="AB57" i="33" s="1"/>
  <c r="AA136" i="45"/>
  <c r="AB55" i="33" s="1"/>
  <c r="AA135" i="45"/>
  <c r="AB54" i="33" s="1"/>
  <c r="AA133" i="45"/>
  <c r="AB52" i="33" s="1"/>
  <c r="AA129" i="45"/>
  <c r="AB48" i="33" s="1"/>
  <c r="AA124" i="45"/>
  <c r="AB43" i="33" s="1"/>
  <c r="AA110" i="45"/>
  <c r="AB29" i="33" s="1"/>
  <c r="AA137" i="45"/>
  <c r="AB56" i="33" s="1"/>
  <c r="AA117" i="45"/>
  <c r="AB36" i="33" s="1"/>
  <c r="AA106" i="45"/>
  <c r="AB25" i="33" s="1"/>
  <c r="AA88" i="45"/>
  <c r="AB7" i="33" s="1"/>
  <c r="AA94" i="45"/>
  <c r="AB13" i="33" s="1"/>
  <c r="AA95" i="45"/>
  <c r="AB14" i="33" s="1"/>
  <c r="AA111" i="45"/>
  <c r="AB30" i="33" s="1"/>
  <c r="AA89" i="45"/>
  <c r="AB8" i="33" s="1"/>
  <c r="AA101" i="45"/>
  <c r="AB20" i="33" s="1"/>
  <c r="AE157" i="45"/>
  <c r="AF76" i="33" s="1"/>
  <c r="AE156" i="45"/>
  <c r="AF75" i="33" s="1"/>
  <c r="AE154" i="45"/>
  <c r="AF73" i="33" s="1"/>
  <c r="AE152" i="45"/>
  <c r="AF71" i="33" s="1"/>
  <c r="AE137" i="45"/>
  <c r="AF56" i="33" s="1"/>
  <c r="AE136" i="45"/>
  <c r="AF55" i="33" s="1"/>
  <c r="AE135" i="45"/>
  <c r="AF54" i="33" s="1"/>
  <c r="AE133" i="45"/>
  <c r="AF52" i="33" s="1"/>
  <c r="AE129" i="45"/>
  <c r="AF48" i="33" s="1"/>
  <c r="AE124" i="45"/>
  <c r="AF43" i="33" s="1"/>
  <c r="AE148" i="45"/>
  <c r="AF67" i="33" s="1"/>
  <c r="AE117" i="45"/>
  <c r="AF36" i="33" s="1"/>
  <c r="AE111" i="45"/>
  <c r="AF30" i="33" s="1"/>
  <c r="AE138" i="45"/>
  <c r="AF57" i="33" s="1"/>
  <c r="AE110" i="45"/>
  <c r="AF29" i="33" s="1"/>
  <c r="AE94" i="45"/>
  <c r="AF13" i="33" s="1"/>
  <c r="AE106" i="45"/>
  <c r="AF25" i="33" s="1"/>
  <c r="AE89" i="45"/>
  <c r="AF8" i="33" s="1"/>
  <c r="AE95" i="45"/>
  <c r="AF14" i="33" s="1"/>
  <c r="AE101" i="45"/>
  <c r="AF20" i="33" s="1"/>
  <c r="AE88" i="45"/>
  <c r="AF7" i="33" s="1"/>
  <c r="AI157" i="45"/>
  <c r="AJ76" i="33" s="1"/>
  <c r="AI156" i="45"/>
  <c r="AJ75" i="33" s="1"/>
  <c r="AI154" i="45"/>
  <c r="AJ73" i="33" s="1"/>
  <c r="AI152" i="45"/>
  <c r="AJ71" i="33" s="1"/>
  <c r="AI138" i="45"/>
  <c r="AJ57" i="33" s="1"/>
  <c r="AI148" i="45"/>
  <c r="AJ67" i="33" s="1"/>
  <c r="AI136" i="45"/>
  <c r="AJ55" i="33" s="1"/>
  <c r="AI135" i="45"/>
  <c r="AJ54" i="33" s="1"/>
  <c r="AI133" i="45"/>
  <c r="AJ52" i="33" s="1"/>
  <c r="AI129" i="45"/>
  <c r="AJ48" i="33" s="1"/>
  <c r="AI124" i="45"/>
  <c r="AJ43" i="33" s="1"/>
  <c r="AI137" i="45"/>
  <c r="AJ56" i="33" s="1"/>
  <c r="AI110" i="45"/>
  <c r="AJ29" i="33" s="1"/>
  <c r="AI111" i="45"/>
  <c r="AJ30" i="33" s="1"/>
  <c r="AI106" i="45"/>
  <c r="AJ25" i="33" s="1"/>
  <c r="AI95" i="45"/>
  <c r="AJ14" i="33" s="1"/>
  <c r="AI88" i="45"/>
  <c r="AJ7" i="33" s="1"/>
  <c r="AI117" i="45"/>
  <c r="AJ36" i="33" s="1"/>
  <c r="AI101" i="45"/>
  <c r="AJ20" i="33" s="1"/>
  <c r="AI89" i="45"/>
  <c r="AJ8" i="33" s="1"/>
  <c r="AI94" i="45"/>
  <c r="AJ13" i="33" s="1"/>
  <c r="AM157" i="45"/>
  <c r="AN76" i="33" s="1"/>
  <c r="AM156" i="45"/>
  <c r="AN75" i="33" s="1"/>
  <c r="AM154" i="45"/>
  <c r="AN73" i="33" s="1"/>
  <c r="AM148" i="45"/>
  <c r="AN67" i="33" s="1"/>
  <c r="AM137" i="45"/>
  <c r="AN56" i="33" s="1"/>
  <c r="AM136" i="45"/>
  <c r="AN55" i="33" s="1"/>
  <c r="AM135" i="45"/>
  <c r="AN54" i="33" s="1"/>
  <c r="AM133" i="45"/>
  <c r="AN52" i="33" s="1"/>
  <c r="AM129" i="45"/>
  <c r="AN48" i="33" s="1"/>
  <c r="AM124" i="45"/>
  <c r="AN43" i="33" s="1"/>
  <c r="AM138" i="45"/>
  <c r="AN57" i="33" s="1"/>
  <c r="AM152" i="45"/>
  <c r="AN71" i="33" s="1"/>
  <c r="AM117" i="45"/>
  <c r="AN36" i="33" s="1"/>
  <c r="AM111" i="45"/>
  <c r="AN30" i="33" s="1"/>
  <c r="AM94" i="45"/>
  <c r="AN13" i="33" s="1"/>
  <c r="AM89" i="45"/>
  <c r="AN8" i="33" s="1"/>
  <c r="AM110" i="45"/>
  <c r="AN29" i="33" s="1"/>
  <c r="AM106" i="45"/>
  <c r="AN25" i="33" s="1"/>
  <c r="AM95" i="45"/>
  <c r="AN14" i="33" s="1"/>
  <c r="AM88" i="45"/>
  <c r="AN7" i="33" s="1"/>
  <c r="AM101" i="45"/>
  <c r="AN20" i="33" s="1"/>
  <c r="AQ157" i="45"/>
  <c r="AR76" i="33" s="1"/>
  <c r="AQ156" i="45"/>
  <c r="AR75" i="33" s="1"/>
  <c r="AQ154" i="45"/>
  <c r="AR73" i="33" s="1"/>
  <c r="AQ152" i="45"/>
  <c r="AR71" i="33" s="1"/>
  <c r="AQ148" i="45"/>
  <c r="AR67" i="33" s="1"/>
  <c r="AQ138" i="45"/>
  <c r="AR57" i="33" s="1"/>
  <c r="AQ136" i="45"/>
  <c r="AR55" i="33" s="1"/>
  <c r="AQ135" i="45"/>
  <c r="AR54" i="33" s="1"/>
  <c r="AQ133" i="45"/>
  <c r="AR52" i="33" s="1"/>
  <c r="AQ129" i="45"/>
  <c r="AR48" i="33" s="1"/>
  <c r="AQ124" i="45"/>
  <c r="AR43" i="33" s="1"/>
  <c r="AQ137" i="45"/>
  <c r="AR56" i="33" s="1"/>
  <c r="AQ110" i="45"/>
  <c r="AR29" i="33" s="1"/>
  <c r="AQ117" i="45"/>
  <c r="AR36" i="33" s="1"/>
  <c r="AQ106" i="45"/>
  <c r="AR25" i="33" s="1"/>
  <c r="AQ88" i="45"/>
  <c r="AR7" i="33" s="1"/>
  <c r="AQ94" i="45"/>
  <c r="AR13" i="33" s="1"/>
  <c r="AQ95" i="45"/>
  <c r="AR14" i="33" s="1"/>
  <c r="AQ111" i="45"/>
  <c r="AR30" i="33" s="1"/>
  <c r="AQ89" i="45"/>
  <c r="AR8" i="33" s="1"/>
  <c r="AQ101" i="45"/>
  <c r="AR20" i="33" s="1"/>
  <c r="AU157" i="45"/>
  <c r="AV76" i="33" s="1"/>
  <c r="AU156" i="45"/>
  <c r="AV75" i="33" s="1"/>
  <c r="AU154" i="45"/>
  <c r="AV73" i="33" s="1"/>
  <c r="AU152" i="45"/>
  <c r="AV71" i="33" s="1"/>
  <c r="AU148" i="45"/>
  <c r="AV67" i="33" s="1"/>
  <c r="AU137" i="45"/>
  <c r="AV56" i="33" s="1"/>
  <c r="AU136" i="45"/>
  <c r="AV55" i="33" s="1"/>
  <c r="AU135" i="45"/>
  <c r="AV54" i="33" s="1"/>
  <c r="AU133" i="45"/>
  <c r="AV52" i="33" s="1"/>
  <c r="AU129" i="45"/>
  <c r="AV48" i="33" s="1"/>
  <c r="AU124" i="45"/>
  <c r="AV43" i="33" s="1"/>
  <c r="AU138" i="45"/>
  <c r="AV57" i="33" s="1"/>
  <c r="AU117" i="45"/>
  <c r="AV36" i="33" s="1"/>
  <c r="AU111" i="45"/>
  <c r="AV30" i="33" s="1"/>
  <c r="AU110" i="45"/>
  <c r="AV29" i="33" s="1"/>
  <c r="AU94" i="45"/>
  <c r="AV13" i="33" s="1"/>
  <c r="AU106" i="45"/>
  <c r="AV25" i="33" s="1"/>
  <c r="AU89" i="45"/>
  <c r="AV8" i="33" s="1"/>
  <c r="AU95" i="45"/>
  <c r="AV14" i="33" s="1"/>
  <c r="AU101" i="45"/>
  <c r="AV20" i="33" s="1"/>
  <c r="AU88" i="45"/>
  <c r="AV7" i="33" s="1"/>
  <c r="AY157" i="45"/>
  <c r="AZ76" i="33" s="1"/>
  <c r="AY156" i="45"/>
  <c r="AZ75" i="33" s="1"/>
  <c r="AY154" i="45"/>
  <c r="AZ73" i="33" s="1"/>
  <c r="AY152" i="45"/>
  <c r="AZ71" i="33" s="1"/>
  <c r="AY148" i="45"/>
  <c r="AZ67" i="33" s="1"/>
  <c r="AY138" i="45"/>
  <c r="AZ57" i="33" s="1"/>
  <c r="AY136" i="45"/>
  <c r="AZ55" i="33" s="1"/>
  <c r="AY135" i="45"/>
  <c r="AZ54" i="33" s="1"/>
  <c r="AY133" i="45"/>
  <c r="AZ52" i="33" s="1"/>
  <c r="AY129" i="45"/>
  <c r="AZ48" i="33" s="1"/>
  <c r="AY124" i="45"/>
  <c r="AZ43" i="33" s="1"/>
  <c r="AY137" i="45"/>
  <c r="AZ56" i="33" s="1"/>
  <c r="AY110" i="45"/>
  <c r="AZ29" i="33" s="1"/>
  <c r="AY111" i="45"/>
  <c r="AZ30" i="33" s="1"/>
  <c r="AY106" i="45"/>
  <c r="AZ25" i="33" s="1"/>
  <c r="AY95" i="45"/>
  <c r="AZ14" i="33" s="1"/>
  <c r="AY88" i="45"/>
  <c r="AZ7" i="33" s="1"/>
  <c r="AY117" i="45"/>
  <c r="AZ36" i="33" s="1"/>
  <c r="AY94" i="45"/>
  <c r="AZ13" i="33" s="1"/>
  <c r="AY101" i="45"/>
  <c r="AZ20" i="33" s="1"/>
  <c r="AY89" i="45"/>
  <c r="AZ8" i="33" s="1"/>
  <c r="BC157" i="45"/>
  <c r="BD76" i="33" s="1"/>
  <c r="BC156" i="45"/>
  <c r="BD75" i="33" s="1"/>
  <c r="BC154" i="45"/>
  <c r="BD73" i="33" s="1"/>
  <c r="BC137" i="45"/>
  <c r="BD56" i="33" s="1"/>
  <c r="BC136" i="45"/>
  <c r="BD55" i="33" s="1"/>
  <c r="BC135" i="45"/>
  <c r="BD54" i="33" s="1"/>
  <c r="BC133" i="45"/>
  <c r="BD52" i="33" s="1"/>
  <c r="BC129" i="45"/>
  <c r="BD48" i="33" s="1"/>
  <c r="BC124" i="45"/>
  <c r="BD43" i="33" s="1"/>
  <c r="BC152" i="45"/>
  <c r="BD71" i="33" s="1"/>
  <c r="BC138" i="45"/>
  <c r="BD57" i="33" s="1"/>
  <c r="BC106" i="45"/>
  <c r="BD25" i="33" s="1"/>
  <c r="BC117" i="45"/>
  <c r="BD36" i="33" s="1"/>
  <c r="BC111" i="45"/>
  <c r="BD30" i="33" s="1"/>
  <c r="BC148" i="45"/>
  <c r="BD67" i="33" s="1"/>
  <c r="BC89" i="45"/>
  <c r="BD8" i="33" s="1"/>
  <c r="BC110" i="45"/>
  <c r="BD29" i="33" s="1"/>
  <c r="BC94" i="45"/>
  <c r="BD13" i="33" s="1"/>
  <c r="BC88" i="45"/>
  <c r="BD7" i="33" s="1"/>
  <c r="BC95" i="45"/>
  <c r="BD14" i="33" s="1"/>
  <c r="BC101" i="45"/>
  <c r="BD20" i="33" s="1"/>
  <c r="BG157" i="45"/>
  <c r="BH76" i="33" s="1"/>
  <c r="BG156" i="45"/>
  <c r="BH75" i="33" s="1"/>
  <c r="BG154" i="45"/>
  <c r="BH73" i="33" s="1"/>
  <c r="BG152" i="45"/>
  <c r="BH71" i="33" s="1"/>
  <c r="BG148" i="45"/>
  <c r="BH67" i="33" s="1"/>
  <c r="BG138" i="45"/>
  <c r="BH57" i="33" s="1"/>
  <c r="BG136" i="45"/>
  <c r="BH55" i="33" s="1"/>
  <c r="BG135" i="45"/>
  <c r="BH54" i="33" s="1"/>
  <c r="BG133" i="45"/>
  <c r="BH52" i="33" s="1"/>
  <c r="BG129" i="45"/>
  <c r="BH48" i="33" s="1"/>
  <c r="BG124" i="45"/>
  <c r="BH43" i="33" s="1"/>
  <c r="BG110" i="45"/>
  <c r="BH29" i="33" s="1"/>
  <c r="BG106" i="45"/>
  <c r="BH25" i="33" s="1"/>
  <c r="BG137" i="45"/>
  <c r="BH56" i="33" s="1"/>
  <c r="BG117" i="45"/>
  <c r="BH36" i="33" s="1"/>
  <c r="BG88" i="45"/>
  <c r="BH7" i="33" s="1"/>
  <c r="BG94" i="45"/>
  <c r="BH13" i="33" s="1"/>
  <c r="BG111" i="45"/>
  <c r="BH30" i="33" s="1"/>
  <c r="BG95" i="45"/>
  <c r="BH14" i="33" s="1"/>
  <c r="BG89" i="45"/>
  <c r="BH8" i="33" s="1"/>
  <c r="BG101" i="45"/>
  <c r="BH20" i="33" s="1"/>
  <c r="BK157" i="45"/>
  <c r="BL76" i="33" s="1"/>
  <c r="BK156" i="45"/>
  <c r="BL75" i="33" s="1"/>
  <c r="BK154" i="45"/>
  <c r="BL73" i="33" s="1"/>
  <c r="BK152" i="45"/>
  <c r="BL71" i="33" s="1"/>
  <c r="BK148" i="45"/>
  <c r="BL67" i="33" s="1"/>
  <c r="BK137" i="45"/>
  <c r="BL56" i="33" s="1"/>
  <c r="BK136" i="45"/>
  <c r="BL55" i="33" s="1"/>
  <c r="BK135" i="45"/>
  <c r="BL54" i="33" s="1"/>
  <c r="BK133" i="45"/>
  <c r="BL52" i="33" s="1"/>
  <c r="BK129" i="45"/>
  <c r="BL48" i="33" s="1"/>
  <c r="BK124" i="45"/>
  <c r="BL43" i="33" s="1"/>
  <c r="BK117" i="45"/>
  <c r="BL36" i="33" s="1"/>
  <c r="BK111" i="45"/>
  <c r="BL30" i="33" s="1"/>
  <c r="BK138" i="45"/>
  <c r="BL57" i="33" s="1"/>
  <c r="BK110" i="45"/>
  <c r="BL29" i="33" s="1"/>
  <c r="BK94" i="45"/>
  <c r="BL13" i="33" s="1"/>
  <c r="BK89" i="45"/>
  <c r="BL8" i="33" s="1"/>
  <c r="BK95" i="45"/>
  <c r="BL14" i="33" s="1"/>
  <c r="BK101" i="45"/>
  <c r="BL20" i="33" s="1"/>
  <c r="BK106" i="45"/>
  <c r="BL25" i="33" s="1"/>
  <c r="BK88" i="45"/>
  <c r="BL7" i="33" s="1"/>
  <c r="BO157" i="45"/>
  <c r="BP76" i="33" s="1"/>
  <c r="BO156" i="45"/>
  <c r="BP75" i="33" s="1"/>
  <c r="BO154" i="45"/>
  <c r="BP73" i="33" s="1"/>
  <c r="BO152" i="45"/>
  <c r="BP71" i="33" s="1"/>
  <c r="BO148" i="45"/>
  <c r="BP67" i="33" s="1"/>
  <c r="BO138" i="45"/>
  <c r="BP57" i="33" s="1"/>
  <c r="BO136" i="45"/>
  <c r="BP55" i="33" s="1"/>
  <c r="BO135" i="45"/>
  <c r="BP54" i="33" s="1"/>
  <c r="BO133" i="45"/>
  <c r="BP52" i="33" s="1"/>
  <c r="BO129" i="45"/>
  <c r="BP48" i="33" s="1"/>
  <c r="BO124" i="45"/>
  <c r="BP43" i="33" s="1"/>
  <c r="BO137" i="45"/>
  <c r="BP56" i="33" s="1"/>
  <c r="BO110" i="45"/>
  <c r="BP29" i="33" s="1"/>
  <c r="BO111" i="45"/>
  <c r="BP30" i="33" s="1"/>
  <c r="BO95" i="45"/>
  <c r="BP14" i="33" s="1"/>
  <c r="BO88" i="45"/>
  <c r="BP7" i="33" s="1"/>
  <c r="BO117" i="45"/>
  <c r="BP36" i="33" s="1"/>
  <c r="BO106" i="45"/>
  <c r="BP25" i="33" s="1"/>
  <c r="BO101" i="45"/>
  <c r="BP20" i="33" s="1"/>
  <c r="BO94" i="45"/>
  <c r="BP13" i="33" s="1"/>
  <c r="BO89" i="45"/>
  <c r="BP8" i="33" s="1"/>
  <c r="BS157" i="45"/>
  <c r="BT76" i="33" s="1"/>
  <c r="BS156" i="45"/>
  <c r="BT75" i="33" s="1"/>
  <c r="BS154" i="45"/>
  <c r="BT73" i="33" s="1"/>
  <c r="BS137" i="45"/>
  <c r="BT56" i="33" s="1"/>
  <c r="BS136" i="45"/>
  <c r="BT55" i="33" s="1"/>
  <c r="BS135" i="45"/>
  <c r="BT54" i="33" s="1"/>
  <c r="BS133" i="45"/>
  <c r="BT52" i="33" s="1"/>
  <c r="BS129" i="45"/>
  <c r="BT48" i="33" s="1"/>
  <c r="BS124" i="45"/>
  <c r="BT43" i="33" s="1"/>
  <c r="BS148" i="45"/>
  <c r="BT67" i="33" s="1"/>
  <c r="BS138" i="45"/>
  <c r="BT57" i="33" s="1"/>
  <c r="BS106" i="45"/>
  <c r="BT25" i="33" s="1"/>
  <c r="BS117" i="45"/>
  <c r="BT36" i="33" s="1"/>
  <c r="BS111" i="45"/>
  <c r="BT30" i="33" s="1"/>
  <c r="BS152" i="45"/>
  <c r="BT71" i="33" s="1"/>
  <c r="BS89" i="45"/>
  <c r="BT8" i="33" s="1"/>
  <c r="BS110" i="45"/>
  <c r="BT29" i="33" s="1"/>
  <c r="BS94" i="45"/>
  <c r="BT13" i="33" s="1"/>
  <c r="BS88" i="45"/>
  <c r="BT7" i="33" s="1"/>
  <c r="BS95" i="45"/>
  <c r="BT14" i="33" s="1"/>
  <c r="BS101" i="45"/>
  <c r="BT20" i="33" s="1"/>
  <c r="P157" i="45"/>
  <c r="Q76" i="33" s="1"/>
  <c r="P152" i="45"/>
  <c r="Q71" i="33" s="1"/>
  <c r="P154" i="45"/>
  <c r="Q73" i="33" s="1"/>
  <c r="P148" i="45"/>
  <c r="Q67" i="33" s="1"/>
  <c r="P143" i="45"/>
  <c r="Q62" i="33" s="1"/>
  <c r="P138" i="45"/>
  <c r="Q57" i="33" s="1"/>
  <c r="P137" i="45"/>
  <c r="Q56" i="33" s="1"/>
  <c r="P136" i="45"/>
  <c r="Q55" i="33" s="1"/>
  <c r="P135" i="45"/>
  <c r="Q54" i="33" s="1"/>
  <c r="P133" i="45"/>
  <c r="Q52" i="33" s="1"/>
  <c r="P129" i="45"/>
  <c r="Q48" i="33" s="1"/>
  <c r="P124" i="45"/>
  <c r="Q43" i="33" s="1"/>
  <c r="P156" i="45"/>
  <c r="Q75" i="33" s="1"/>
  <c r="P117" i="45"/>
  <c r="Q36" i="33" s="1"/>
  <c r="P111" i="45"/>
  <c r="Q30" i="33" s="1"/>
  <c r="P88" i="45"/>
  <c r="Q7" i="33" s="1"/>
  <c r="P101" i="45"/>
  <c r="Q20" i="33" s="1"/>
  <c r="P89" i="45"/>
  <c r="Q8" i="33" s="1"/>
  <c r="P95" i="45"/>
  <c r="Q14" i="33" s="1"/>
  <c r="P106" i="45"/>
  <c r="Q25" i="33" s="1"/>
  <c r="P94" i="45"/>
  <c r="Q13" i="33" s="1"/>
  <c r="P110" i="45"/>
  <c r="Q29" i="33" s="1"/>
  <c r="T156" i="45"/>
  <c r="U75" i="33" s="1"/>
  <c r="T154" i="45"/>
  <c r="U73" i="33" s="1"/>
  <c r="T152" i="45"/>
  <c r="U71" i="33" s="1"/>
  <c r="T138" i="45"/>
  <c r="U57" i="33" s="1"/>
  <c r="T137" i="45"/>
  <c r="U56" i="33" s="1"/>
  <c r="T136" i="45"/>
  <c r="U55" i="33" s="1"/>
  <c r="T135" i="45"/>
  <c r="U54" i="33" s="1"/>
  <c r="T133" i="45"/>
  <c r="U52" i="33" s="1"/>
  <c r="T129" i="45"/>
  <c r="U48" i="33" s="1"/>
  <c r="T124" i="45"/>
  <c r="U43" i="33" s="1"/>
  <c r="T157" i="45"/>
  <c r="U76" i="33" s="1"/>
  <c r="T148" i="45"/>
  <c r="U67" i="33" s="1"/>
  <c r="T110" i="45"/>
  <c r="U29" i="33" s="1"/>
  <c r="T89" i="45"/>
  <c r="U8" i="33" s="1"/>
  <c r="T94" i="45"/>
  <c r="U13" i="33" s="1"/>
  <c r="T101" i="45"/>
  <c r="U20" i="33" s="1"/>
  <c r="T117" i="45"/>
  <c r="U36" i="33" s="1"/>
  <c r="T95" i="45"/>
  <c r="U14" i="33" s="1"/>
  <c r="T88" i="45"/>
  <c r="U7" i="33" s="1"/>
  <c r="T111" i="45"/>
  <c r="U30" i="33" s="1"/>
  <c r="T106" i="45"/>
  <c r="U25" i="33" s="1"/>
  <c r="X157" i="45"/>
  <c r="Y76" i="33" s="1"/>
  <c r="X152" i="45"/>
  <c r="Y71" i="33" s="1"/>
  <c r="X156" i="45"/>
  <c r="Y75" i="33" s="1"/>
  <c r="X138" i="45"/>
  <c r="Y57" i="33" s="1"/>
  <c r="X137" i="45"/>
  <c r="Y56" i="33" s="1"/>
  <c r="X136" i="45"/>
  <c r="Y55" i="33" s="1"/>
  <c r="X135" i="45"/>
  <c r="Y54" i="33" s="1"/>
  <c r="X133" i="45"/>
  <c r="Y52" i="33" s="1"/>
  <c r="X129" i="45"/>
  <c r="Y48" i="33" s="1"/>
  <c r="X124" i="45"/>
  <c r="Y43" i="33" s="1"/>
  <c r="X148" i="45"/>
  <c r="Y67" i="33" s="1"/>
  <c r="X154" i="45"/>
  <c r="Y73" i="33" s="1"/>
  <c r="X117" i="45"/>
  <c r="Y36" i="33" s="1"/>
  <c r="X111" i="45"/>
  <c r="Y30" i="33" s="1"/>
  <c r="X88" i="45"/>
  <c r="Y7" i="33" s="1"/>
  <c r="X95" i="45"/>
  <c r="Y14" i="33" s="1"/>
  <c r="X101" i="45"/>
  <c r="Y20" i="33" s="1"/>
  <c r="X110" i="45"/>
  <c r="Y29" i="33" s="1"/>
  <c r="X106" i="45"/>
  <c r="Y25" i="33" s="1"/>
  <c r="X89" i="45"/>
  <c r="Y8" i="33" s="1"/>
  <c r="X94" i="45"/>
  <c r="Y13" i="33" s="1"/>
  <c r="AB156" i="45"/>
  <c r="AC75" i="33" s="1"/>
  <c r="AB154" i="45"/>
  <c r="AC73" i="33" s="1"/>
  <c r="AB152" i="45"/>
  <c r="AC71" i="33" s="1"/>
  <c r="AB148" i="45"/>
  <c r="AC67" i="33" s="1"/>
  <c r="AB157" i="45"/>
  <c r="AC76" i="33" s="1"/>
  <c r="AB138" i="45"/>
  <c r="AC57" i="33" s="1"/>
  <c r="AB137" i="45"/>
  <c r="AC56" i="33" s="1"/>
  <c r="AB136" i="45"/>
  <c r="AC55" i="33" s="1"/>
  <c r="AB135" i="45"/>
  <c r="AC54" i="33" s="1"/>
  <c r="AB133" i="45"/>
  <c r="AC52" i="33" s="1"/>
  <c r="AB129" i="45"/>
  <c r="AC48" i="33" s="1"/>
  <c r="AB124" i="45"/>
  <c r="AC43" i="33" s="1"/>
  <c r="AB110" i="45"/>
  <c r="AC29" i="33" s="1"/>
  <c r="AB89" i="45"/>
  <c r="AC8" i="33" s="1"/>
  <c r="AB101" i="45"/>
  <c r="AC20" i="33" s="1"/>
  <c r="AB88" i="45"/>
  <c r="AC7" i="33" s="1"/>
  <c r="AB111" i="45"/>
  <c r="AC30" i="33" s="1"/>
  <c r="AB94" i="45"/>
  <c r="AC13" i="33" s="1"/>
  <c r="AB117" i="45"/>
  <c r="AC36" i="33" s="1"/>
  <c r="AB106" i="45"/>
  <c r="AC25" i="33" s="1"/>
  <c r="AB95" i="45"/>
  <c r="AC14" i="33" s="1"/>
  <c r="AF157" i="45"/>
  <c r="AG76" i="33" s="1"/>
  <c r="AF152" i="45"/>
  <c r="AG71" i="33" s="1"/>
  <c r="AF154" i="45"/>
  <c r="AG73" i="33" s="1"/>
  <c r="AF148" i="45"/>
  <c r="AG67" i="33" s="1"/>
  <c r="AF138" i="45"/>
  <c r="AG57" i="33" s="1"/>
  <c r="AF137" i="45"/>
  <c r="AG56" i="33" s="1"/>
  <c r="AF136" i="45"/>
  <c r="AG55" i="33" s="1"/>
  <c r="AF135" i="45"/>
  <c r="AG54" i="33" s="1"/>
  <c r="AF133" i="45"/>
  <c r="AG52" i="33" s="1"/>
  <c r="AF129" i="45"/>
  <c r="AG48" i="33" s="1"/>
  <c r="AF124" i="45"/>
  <c r="AG43" i="33" s="1"/>
  <c r="AF156" i="45"/>
  <c r="AG75" i="33" s="1"/>
  <c r="AF117" i="45"/>
  <c r="AG36" i="33" s="1"/>
  <c r="AF111" i="45"/>
  <c r="AG30" i="33" s="1"/>
  <c r="AF88" i="45"/>
  <c r="AG7" i="33" s="1"/>
  <c r="AF101" i="45"/>
  <c r="AG20" i="33" s="1"/>
  <c r="AF95" i="45"/>
  <c r="AG14" i="33" s="1"/>
  <c r="AF106" i="45"/>
  <c r="AG25" i="33" s="1"/>
  <c r="AF94" i="45"/>
  <c r="AG13" i="33" s="1"/>
  <c r="AF89" i="45"/>
  <c r="AG8" i="33" s="1"/>
  <c r="AF110" i="45"/>
  <c r="AG29" i="33" s="1"/>
  <c r="AJ156" i="45"/>
  <c r="AK75" i="33" s="1"/>
  <c r="AJ154" i="45"/>
  <c r="AK73" i="33" s="1"/>
  <c r="AJ152" i="45"/>
  <c r="AK71" i="33" s="1"/>
  <c r="AJ138" i="45"/>
  <c r="AK57" i="33" s="1"/>
  <c r="AJ137" i="45"/>
  <c r="AK56" i="33" s="1"/>
  <c r="AJ148" i="45"/>
  <c r="AK67" i="33" s="1"/>
  <c r="AJ136" i="45"/>
  <c r="AK55" i="33" s="1"/>
  <c r="AJ135" i="45"/>
  <c r="AK54" i="33" s="1"/>
  <c r="AJ133" i="45"/>
  <c r="AK52" i="33" s="1"/>
  <c r="AJ129" i="45"/>
  <c r="AK48" i="33" s="1"/>
  <c r="AJ124" i="45"/>
  <c r="AK43" i="33" s="1"/>
  <c r="AJ157" i="45"/>
  <c r="AK76" i="33" s="1"/>
  <c r="AJ110" i="45"/>
  <c r="AK29" i="33" s="1"/>
  <c r="AJ89" i="45"/>
  <c r="AK8" i="33" s="1"/>
  <c r="AJ94" i="45"/>
  <c r="AK13" i="33" s="1"/>
  <c r="AJ101" i="45"/>
  <c r="AK20" i="33" s="1"/>
  <c r="AJ117" i="45"/>
  <c r="AK36" i="33" s="1"/>
  <c r="AJ95" i="45"/>
  <c r="AK14" i="33" s="1"/>
  <c r="AJ111" i="45"/>
  <c r="AK30" i="33" s="1"/>
  <c r="AJ88" i="45"/>
  <c r="AK7" i="33" s="1"/>
  <c r="AJ106" i="45"/>
  <c r="AK25" i="33" s="1"/>
  <c r="AN157" i="45"/>
  <c r="AO76" i="33" s="1"/>
  <c r="AN152" i="45"/>
  <c r="AO71" i="33" s="1"/>
  <c r="AN156" i="45"/>
  <c r="AO75" i="33" s="1"/>
  <c r="AN138" i="45"/>
  <c r="AO57" i="33" s="1"/>
  <c r="AN137" i="45"/>
  <c r="AO56" i="33" s="1"/>
  <c r="AN136" i="45"/>
  <c r="AO55" i="33" s="1"/>
  <c r="AN135" i="45"/>
  <c r="AO54" i="33" s="1"/>
  <c r="AN133" i="45"/>
  <c r="AO52" i="33" s="1"/>
  <c r="AN129" i="45"/>
  <c r="AO48" i="33" s="1"/>
  <c r="AN124" i="45"/>
  <c r="AO43" i="33" s="1"/>
  <c r="AN154" i="45"/>
  <c r="AO73" i="33" s="1"/>
  <c r="AN148" i="45"/>
  <c r="AO67" i="33" s="1"/>
  <c r="AN117" i="45"/>
  <c r="AO36" i="33" s="1"/>
  <c r="AN111" i="45"/>
  <c r="AO30" i="33" s="1"/>
  <c r="AN88" i="45"/>
  <c r="AO7" i="33" s="1"/>
  <c r="AN95" i="45"/>
  <c r="AO14" i="33" s="1"/>
  <c r="AN101" i="45"/>
  <c r="AO20" i="33" s="1"/>
  <c r="AN89" i="45"/>
  <c r="AO8" i="33" s="1"/>
  <c r="AN110" i="45"/>
  <c r="AO29" i="33" s="1"/>
  <c r="AN106" i="45"/>
  <c r="AO25" i="33" s="1"/>
  <c r="AN94" i="45"/>
  <c r="AO13" i="33" s="1"/>
  <c r="AR156" i="45"/>
  <c r="AS75" i="33" s="1"/>
  <c r="AR154" i="45"/>
  <c r="AS73" i="33" s="1"/>
  <c r="AR152" i="45"/>
  <c r="AS71" i="33" s="1"/>
  <c r="AR148" i="45"/>
  <c r="AS67" i="33" s="1"/>
  <c r="AR157" i="45"/>
  <c r="AS76" i="33" s="1"/>
  <c r="AR138" i="45"/>
  <c r="AS57" i="33" s="1"/>
  <c r="AR137" i="45"/>
  <c r="AS56" i="33" s="1"/>
  <c r="AR136" i="45"/>
  <c r="AS55" i="33" s="1"/>
  <c r="AR135" i="45"/>
  <c r="AS54" i="33" s="1"/>
  <c r="AR133" i="45"/>
  <c r="AS52" i="33" s="1"/>
  <c r="AR129" i="45"/>
  <c r="AS48" i="33" s="1"/>
  <c r="AR124" i="45"/>
  <c r="AS43" i="33" s="1"/>
  <c r="AR110" i="45"/>
  <c r="AS29" i="33" s="1"/>
  <c r="AR89" i="45"/>
  <c r="AS8" i="33" s="1"/>
  <c r="AR101" i="45"/>
  <c r="AS20" i="33" s="1"/>
  <c r="AR88" i="45"/>
  <c r="AS7" i="33" s="1"/>
  <c r="AR111" i="45"/>
  <c r="AS30" i="33" s="1"/>
  <c r="AR94" i="45"/>
  <c r="AS13" i="33" s="1"/>
  <c r="AR117" i="45"/>
  <c r="AS36" i="33" s="1"/>
  <c r="AR106" i="45"/>
  <c r="AS25" i="33" s="1"/>
  <c r="AR95" i="45"/>
  <c r="AS14" i="33" s="1"/>
  <c r="AV157" i="45"/>
  <c r="AW76" i="33" s="1"/>
  <c r="AV152" i="45"/>
  <c r="AW71" i="33" s="1"/>
  <c r="AV148" i="45"/>
  <c r="AW67" i="33" s="1"/>
  <c r="AV154" i="45"/>
  <c r="AW73" i="33" s="1"/>
  <c r="AV138" i="45"/>
  <c r="AW57" i="33" s="1"/>
  <c r="AV137" i="45"/>
  <c r="AW56" i="33" s="1"/>
  <c r="AV136" i="45"/>
  <c r="AW55" i="33" s="1"/>
  <c r="AV135" i="45"/>
  <c r="AW54" i="33" s="1"/>
  <c r="AV133" i="45"/>
  <c r="AW52" i="33" s="1"/>
  <c r="AV129" i="45"/>
  <c r="AW48" i="33" s="1"/>
  <c r="AV124" i="45"/>
  <c r="AW43" i="33" s="1"/>
  <c r="AV156" i="45"/>
  <c r="AW75" i="33" s="1"/>
  <c r="AV117" i="45"/>
  <c r="AW36" i="33" s="1"/>
  <c r="AV111" i="45"/>
  <c r="AW30" i="33" s="1"/>
  <c r="AV88" i="45"/>
  <c r="AW7" i="33" s="1"/>
  <c r="AV101" i="45"/>
  <c r="AW20" i="33" s="1"/>
  <c r="AV95" i="45"/>
  <c r="AW14" i="33" s="1"/>
  <c r="AV106" i="45"/>
  <c r="AW25" i="33" s="1"/>
  <c r="AV94" i="45"/>
  <c r="AW13" i="33" s="1"/>
  <c r="AV89" i="45"/>
  <c r="AW8" i="33" s="1"/>
  <c r="AV110" i="45"/>
  <c r="AW29" i="33" s="1"/>
  <c r="AZ156" i="45"/>
  <c r="BA75" i="33" s="1"/>
  <c r="AZ154" i="45"/>
  <c r="BA73" i="33" s="1"/>
  <c r="AZ152" i="45"/>
  <c r="BA71" i="33" s="1"/>
  <c r="AZ148" i="45"/>
  <c r="BA67" i="33" s="1"/>
  <c r="AZ138" i="45"/>
  <c r="BA57" i="33" s="1"/>
  <c r="AZ137" i="45"/>
  <c r="BA56" i="33" s="1"/>
  <c r="AZ136" i="45"/>
  <c r="BA55" i="33" s="1"/>
  <c r="AZ135" i="45"/>
  <c r="BA54" i="33" s="1"/>
  <c r="AZ133" i="45"/>
  <c r="BA52" i="33" s="1"/>
  <c r="AZ129" i="45"/>
  <c r="BA48" i="33" s="1"/>
  <c r="AZ124" i="45"/>
  <c r="BA43" i="33" s="1"/>
  <c r="AZ157" i="45"/>
  <c r="BA76" i="33" s="1"/>
  <c r="AZ110" i="45"/>
  <c r="BA29" i="33" s="1"/>
  <c r="AZ89" i="45"/>
  <c r="BA8" i="33" s="1"/>
  <c r="AZ94" i="45"/>
  <c r="BA13" i="33" s="1"/>
  <c r="AZ101" i="45"/>
  <c r="BA20" i="33" s="1"/>
  <c r="AZ117" i="45"/>
  <c r="BA36" i="33" s="1"/>
  <c r="AZ95" i="45"/>
  <c r="BA14" i="33" s="1"/>
  <c r="AZ88" i="45"/>
  <c r="BA7" i="33" s="1"/>
  <c r="AZ111" i="45"/>
  <c r="BA30" i="33" s="1"/>
  <c r="AZ106" i="45"/>
  <c r="BA25" i="33" s="1"/>
  <c r="BD157" i="45"/>
  <c r="BE76" i="33" s="1"/>
  <c r="BD152" i="45"/>
  <c r="BE71" i="33" s="1"/>
  <c r="BD148" i="45"/>
  <c r="BE67" i="33" s="1"/>
  <c r="BD156" i="45"/>
  <c r="BE75" i="33" s="1"/>
  <c r="BD138" i="45"/>
  <c r="BE57" i="33" s="1"/>
  <c r="BD137" i="45"/>
  <c r="BE56" i="33" s="1"/>
  <c r="BD136" i="45"/>
  <c r="BE55" i="33" s="1"/>
  <c r="BD135" i="45"/>
  <c r="BE54" i="33" s="1"/>
  <c r="BD133" i="45"/>
  <c r="BE52" i="33" s="1"/>
  <c r="BD129" i="45"/>
  <c r="BE48" i="33" s="1"/>
  <c r="BD124" i="45"/>
  <c r="BE43" i="33" s="1"/>
  <c r="BD117" i="45"/>
  <c r="BE36" i="33" s="1"/>
  <c r="BD111" i="45"/>
  <c r="BE30" i="33" s="1"/>
  <c r="BD88" i="45"/>
  <c r="BE7" i="33" s="1"/>
  <c r="BD95" i="45"/>
  <c r="BE14" i="33" s="1"/>
  <c r="BD101" i="45"/>
  <c r="BE20" i="33" s="1"/>
  <c r="BD89" i="45"/>
  <c r="BE8" i="33" s="1"/>
  <c r="BD154" i="45"/>
  <c r="BE73" i="33" s="1"/>
  <c r="BD110" i="45"/>
  <c r="BE29" i="33" s="1"/>
  <c r="BD106" i="45"/>
  <c r="BE25" i="33" s="1"/>
  <c r="BD94" i="45"/>
  <c r="BE13" i="33" s="1"/>
  <c r="BH156" i="45"/>
  <c r="BI75" i="33" s="1"/>
  <c r="BH154" i="45"/>
  <c r="BI73" i="33" s="1"/>
  <c r="BH152" i="45"/>
  <c r="BI71" i="33" s="1"/>
  <c r="BH148" i="45"/>
  <c r="BI67" i="33" s="1"/>
  <c r="BH157" i="45"/>
  <c r="BI76" i="33" s="1"/>
  <c r="BH138" i="45"/>
  <c r="BI57" i="33" s="1"/>
  <c r="BH137" i="45"/>
  <c r="BI56" i="33" s="1"/>
  <c r="BH136" i="45"/>
  <c r="BI55" i="33" s="1"/>
  <c r="BH135" i="45"/>
  <c r="BI54" i="33" s="1"/>
  <c r="BH133" i="45"/>
  <c r="BI52" i="33" s="1"/>
  <c r="BH129" i="45"/>
  <c r="BI48" i="33" s="1"/>
  <c r="BH124" i="45"/>
  <c r="BI43" i="33" s="1"/>
  <c r="BH110" i="45"/>
  <c r="BI29" i="33" s="1"/>
  <c r="BH106" i="45"/>
  <c r="BI25" i="33" s="1"/>
  <c r="BH89" i="45"/>
  <c r="BI8" i="33" s="1"/>
  <c r="BH101" i="45"/>
  <c r="BI20" i="33" s="1"/>
  <c r="BH88" i="45"/>
  <c r="BI7" i="33" s="1"/>
  <c r="BH111" i="45"/>
  <c r="BI30" i="33" s="1"/>
  <c r="BH94" i="45"/>
  <c r="BI13" i="33" s="1"/>
  <c r="BH117" i="45"/>
  <c r="BI36" i="33" s="1"/>
  <c r="BH95" i="45"/>
  <c r="BI14" i="33" s="1"/>
  <c r="BL157" i="45"/>
  <c r="BM76" i="33" s="1"/>
  <c r="BL152" i="45"/>
  <c r="BM71" i="33" s="1"/>
  <c r="BL148" i="45"/>
  <c r="BM67" i="33" s="1"/>
  <c r="BL154" i="45"/>
  <c r="BM73" i="33" s="1"/>
  <c r="BL138" i="45"/>
  <c r="BM57" i="33" s="1"/>
  <c r="BL137" i="45"/>
  <c r="BM56" i="33" s="1"/>
  <c r="BL136" i="45"/>
  <c r="BM55" i="33" s="1"/>
  <c r="BL135" i="45"/>
  <c r="BM54" i="33" s="1"/>
  <c r="BL133" i="45"/>
  <c r="BM52" i="33" s="1"/>
  <c r="BL129" i="45"/>
  <c r="BM48" i="33" s="1"/>
  <c r="BL124" i="45"/>
  <c r="BM43" i="33" s="1"/>
  <c r="BL117" i="45"/>
  <c r="BM36" i="33" s="1"/>
  <c r="BL111" i="45"/>
  <c r="BM30" i="33" s="1"/>
  <c r="BL106" i="45"/>
  <c r="BM25" i="33" s="1"/>
  <c r="BL156" i="45"/>
  <c r="BM75" i="33" s="1"/>
  <c r="BL88" i="45"/>
  <c r="BM7" i="33" s="1"/>
  <c r="BL101" i="45"/>
  <c r="BM20" i="33" s="1"/>
  <c r="BL95" i="45"/>
  <c r="BM14" i="33" s="1"/>
  <c r="BL94" i="45"/>
  <c r="BM13" i="33" s="1"/>
  <c r="BL110" i="45"/>
  <c r="BM29" i="33" s="1"/>
  <c r="BL89" i="45"/>
  <c r="BM8" i="33" s="1"/>
  <c r="BP156" i="45"/>
  <c r="BQ75" i="33" s="1"/>
  <c r="BP154" i="45"/>
  <c r="BQ73" i="33" s="1"/>
  <c r="BP152" i="45"/>
  <c r="BQ71" i="33" s="1"/>
  <c r="BP148" i="45"/>
  <c r="BQ67" i="33" s="1"/>
  <c r="BP138" i="45"/>
  <c r="BQ57" i="33" s="1"/>
  <c r="BP137" i="45"/>
  <c r="BQ56" i="33" s="1"/>
  <c r="BP136" i="45"/>
  <c r="BQ55" i="33" s="1"/>
  <c r="BP135" i="45"/>
  <c r="BQ54" i="33" s="1"/>
  <c r="BP133" i="45"/>
  <c r="BQ52" i="33" s="1"/>
  <c r="BP129" i="45"/>
  <c r="BQ48" i="33" s="1"/>
  <c r="BP124" i="45"/>
  <c r="BQ43" i="33" s="1"/>
  <c r="BP110" i="45"/>
  <c r="BQ29" i="33" s="1"/>
  <c r="BP157" i="45"/>
  <c r="BQ76" i="33" s="1"/>
  <c r="BP89" i="45"/>
  <c r="BQ8" i="33" s="1"/>
  <c r="BP94" i="45"/>
  <c r="BQ13" i="33" s="1"/>
  <c r="BP101" i="45"/>
  <c r="BQ20" i="33" s="1"/>
  <c r="BP117" i="45"/>
  <c r="BQ36" i="33" s="1"/>
  <c r="BP106" i="45"/>
  <c r="BQ25" i="33" s="1"/>
  <c r="BP95" i="45"/>
  <c r="BQ14" i="33" s="1"/>
  <c r="BP111" i="45"/>
  <c r="BQ30" i="33" s="1"/>
  <c r="BP88" i="45"/>
  <c r="BQ7" i="33" s="1"/>
  <c r="L156" i="45"/>
  <c r="M75" i="33" s="1"/>
  <c r="L154" i="45"/>
  <c r="M73" i="33" s="1"/>
  <c r="L153" i="45"/>
  <c r="M72" i="33" s="1"/>
  <c r="L152" i="45"/>
  <c r="M71" i="33" s="1"/>
  <c r="L151" i="45"/>
  <c r="M70" i="33" s="1"/>
  <c r="L150" i="45"/>
  <c r="M69" i="33" s="1"/>
  <c r="L149" i="45"/>
  <c r="M68" i="33" s="1"/>
  <c r="L148" i="45"/>
  <c r="M67" i="33" s="1"/>
  <c r="L157" i="45"/>
  <c r="M76" i="33" s="1"/>
  <c r="L139" i="45"/>
  <c r="M58" i="33" s="1"/>
  <c r="L138" i="45"/>
  <c r="M57" i="33" s="1"/>
  <c r="L137" i="45"/>
  <c r="M56" i="33" s="1"/>
  <c r="L136" i="45"/>
  <c r="M55" i="33" s="1"/>
  <c r="L135" i="45"/>
  <c r="M54" i="33" s="1"/>
  <c r="L134" i="45"/>
  <c r="M53" i="33" s="1"/>
  <c r="L133" i="45"/>
  <c r="M52" i="33" s="1"/>
  <c r="L132" i="45"/>
  <c r="M51" i="33" s="1"/>
  <c r="L131" i="45"/>
  <c r="M50" i="33" s="1"/>
  <c r="L130" i="45"/>
  <c r="M49" i="33" s="1"/>
  <c r="L129" i="45"/>
  <c r="M48" i="33" s="1"/>
  <c r="L128" i="45"/>
  <c r="M47" i="33" s="1"/>
  <c r="L127" i="45"/>
  <c r="M46" i="33" s="1"/>
  <c r="L126" i="45"/>
  <c r="M45" i="33" s="1"/>
  <c r="L125" i="45"/>
  <c r="M44" i="33" s="1"/>
  <c r="L124" i="45"/>
  <c r="M43" i="33" s="1"/>
  <c r="L123" i="45"/>
  <c r="M42" i="33" s="1"/>
  <c r="L119" i="45"/>
  <c r="M38" i="33" s="1"/>
  <c r="L155" i="45"/>
  <c r="M74" i="33" s="1"/>
  <c r="L146" i="45"/>
  <c r="M65" i="33" s="1"/>
  <c r="L118" i="45"/>
  <c r="M37" i="33" s="1"/>
  <c r="L116" i="45"/>
  <c r="M35" i="33" s="1"/>
  <c r="L114" i="45"/>
  <c r="M33" i="33" s="1"/>
  <c r="L112" i="45"/>
  <c r="M31" i="33" s="1"/>
  <c r="L110" i="45"/>
  <c r="M29" i="33" s="1"/>
  <c r="L107" i="45"/>
  <c r="M26" i="33" s="1"/>
  <c r="L87" i="45"/>
  <c r="M6" i="33" s="1"/>
  <c r="L89" i="45"/>
  <c r="M8" i="33" s="1"/>
  <c r="L91" i="45"/>
  <c r="M10" i="33" s="1"/>
  <c r="L93" i="45"/>
  <c r="M12" i="33" s="1"/>
  <c r="L96" i="45"/>
  <c r="M15" i="33" s="1"/>
  <c r="L99" i="45"/>
  <c r="M18" i="33" s="1"/>
  <c r="L100" i="45"/>
  <c r="M19" i="33" s="1"/>
  <c r="L101" i="45"/>
  <c r="M20" i="33" s="1"/>
  <c r="L102" i="45"/>
  <c r="M21" i="33" s="1"/>
  <c r="L103" i="45"/>
  <c r="M22" i="33" s="1"/>
  <c r="L88" i="45"/>
  <c r="M7" i="33" s="1"/>
  <c r="L92" i="45"/>
  <c r="M11" i="33" s="1"/>
  <c r="L94" i="45"/>
  <c r="M13" i="33" s="1"/>
  <c r="L115" i="45"/>
  <c r="M34" i="33" s="1"/>
  <c r="L111" i="45"/>
  <c r="M30" i="33" s="1"/>
  <c r="L108" i="45"/>
  <c r="M27" i="33" s="1"/>
  <c r="L97" i="45"/>
  <c r="M16" i="33" s="1"/>
  <c r="L90" i="45"/>
  <c r="M9" i="33" s="1"/>
  <c r="L113" i="45"/>
  <c r="M32" i="33" s="1"/>
  <c r="L98" i="45"/>
  <c r="M17" i="33" s="1"/>
  <c r="L117" i="45"/>
  <c r="M36" i="33" s="1"/>
  <c r="L95" i="45"/>
  <c r="M14" i="33" s="1"/>
  <c r="L109" i="45"/>
  <c r="M28" i="33" s="1"/>
  <c r="L106" i="45"/>
  <c r="M25" i="33" s="1"/>
  <c r="L86" i="45"/>
  <c r="M5" i="33" s="1"/>
  <c r="M156" i="45"/>
  <c r="N75" i="33" s="1"/>
  <c r="M154" i="45"/>
  <c r="N73" i="33" s="1"/>
  <c r="M153" i="45"/>
  <c r="N72" i="33" s="1"/>
  <c r="M152" i="45"/>
  <c r="N71" i="33" s="1"/>
  <c r="M151" i="45"/>
  <c r="N70" i="33" s="1"/>
  <c r="M150" i="45"/>
  <c r="N69" i="33" s="1"/>
  <c r="M149" i="45"/>
  <c r="N68" i="33" s="1"/>
  <c r="M148" i="45"/>
  <c r="N67" i="33" s="1"/>
  <c r="M147" i="45"/>
  <c r="N66" i="33" s="1"/>
  <c r="M146" i="45"/>
  <c r="N65" i="33" s="1"/>
  <c r="M145" i="45"/>
  <c r="N64" i="33" s="1"/>
  <c r="M158" i="45"/>
  <c r="N77" i="33" s="1"/>
  <c r="M157" i="45"/>
  <c r="N76" i="33" s="1"/>
  <c r="M144" i="45"/>
  <c r="N63" i="33" s="1"/>
  <c r="M143" i="45"/>
  <c r="N62" i="33" s="1"/>
  <c r="M139" i="45"/>
  <c r="N58" i="33" s="1"/>
  <c r="M138" i="45"/>
  <c r="N57" i="33" s="1"/>
  <c r="M155" i="45"/>
  <c r="N74" i="33" s="1"/>
  <c r="M136" i="45"/>
  <c r="N55" i="33" s="1"/>
  <c r="M134" i="45"/>
  <c r="N53" i="33" s="1"/>
  <c r="M132" i="45"/>
  <c r="N51" i="33" s="1"/>
  <c r="M130" i="45"/>
  <c r="N49" i="33" s="1"/>
  <c r="M128" i="45"/>
  <c r="N47" i="33" s="1"/>
  <c r="M126" i="45"/>
  <c r="N45" i="33" s="1"/>
  <c r="M124" i="45"/>
  <c r="N43" i="33" s="1"/>
  <c r="M122" i="45"/>
  <c r="N41" i="33" s="1"/>
  <c r="M118" i="45"/>
  <c r="N37" i="33" s="1"/>
  <c r="M117" i="45"/>
  <c r="N36" i="33" s="1"/>
  <c r="M116" i="45"/>
  <c r="N35" i="33" s="1"/>
  <c r="M115" i="45"/>
  <c r="N34" i="33" s="1"/>
  <c r="M114" i="45"/>
  <c r="N33" i="33" s="1"/>
  <c r="M113" i="45"/>
  <c r="N32" i="33" s="1"/>
  <c r="M112" i="45"/>
  <c r="N31" i="33" s="1"/>
  <c r="M111" i="45"/>
  <c r="N30" i="33" s="1"/>
  <c r="M110" i="45"/>
  <c r="N29" i="33" s="1"/>
  <c r="M109" i="45"/>
  <c r="N28" i="33" s="1"/>
  <c r="M108" i="45"/>
  <c r="N27" i="33" s="1"/>
  <c r="M107" i="45"/>
  <c r="N26" i="33" s="1"/>
  <c r="M87" i="45"/>
  <c r="N6" i="33" s="1"/>
  <c r="M88" i="45"/>
  <c r="N7" i="33" s="1"/>
  <c r="M89" i="45"/>
  <c r="N8" i="33" s="1"/>
  <c r="M90" i="45"/>
  <c r="N9" i="33" s="1"/>
  <c r="M91" i="45"/>
  <c r="N10" i="33" s="1"/>
  <c r="M92" i="45"/>
  <c r="N11" i="33" s="1"/>
  <c r="M93" i="45"/>
  <c r="N12" i="33" s="1"/>
  <c r="M137" i="45"/>
  <c r="N56" i="33" s="1"/>
  <c r="M133" i="45"/>
  <c r="N52" i="33" s="1"/>
  <c r="M129" i="45"/>
  <c r="N48" i="33" s="1"/>
  <c r="M125" i="45"/>
  <c r="N44" i="33" s="1"/>
  <c r="M119" i="45"/>
  <c r="N38" i="33" s="1"/>
  <c r="M106" i="45"/>
  <c r="N25" i="33" s="1"/>
  <c r="M135" i="45"/>
  <c r="N54" i="33" s="1"/>
  <c r="M95" i="45"/>
  <c r="N14" i="33" s="1"/>
  <c r="M97" i="45"/>
  <c r="N16" i="33" s="1"/>
  <c r="M123" i="45"/>
  <c r="N42" i="33" s="1"/>
  <c r="M96" i="45"/>
  <c r="N15" i="33" s="1"/>
  <c r="M99" i="45"/>
  <c r="N18" i="33" s="1"/>
  <c r="M100" i="45"/>
  <c r="N19" i="33" s="1"/>
  <c r="M101" i="45"/>
  <c r="N20" i="33" s="1"/>
  <c r="M102" i="45"/>
  <c r="N21" i="33" s="1"/>
  <c r="M103" i="45"/>
  <c r="N22" i="33" s="1"/>
  <c r="M86" i="45"/>
  <c r="N5" i="33" s="1"/>
  <c r="M131" i="45"/>
  <c r="N50" i="33" s="1"/>
  <c r="M127" i="45"/>
  <c r="N46" i="33" s="1"/>
  <c r="M94" i="45"/>
  <c r="N13" i="33" s="1"/>
  <c r="M98" i="45"/>
  <c r="N17" i="33" s="1"/>
  <c r="Q157" i="45"/>
  <c r="R76" i="33" s="1"/>
  <c r="Q152" i="45"/>
  <c r="R71" i="33" s="1"/>
  <c r="Q148" i="45"/>
  <c r="R67" i="33" s="1"/>
  <c r="Q154" i="45"/>
  <c r="R73" i="33" s="1"/>
  <c r="Q143" i="45"/>
  <c r="R62" i="33" s="1"/>
  <c r="Q138" i="45"/>
  <c r="R57" i="33" s="1"/>
  <c r="Q137" i="45"/>
  <c r="R56" i="33" s="1"/>
  <c r="Q156" i="45"/>
  <c r="R75" i="33" s="1"/>
  <c r="Q135" i="45"/>
  <c r="R54" i="33" s="1"/>
  <c r="Q133" i="45"/>
  <c r="R52" i="33" s="1"/>
  <c r="Q129" i="45"/>
  <c r="R48" i="33" s="1"/>
  <c r="Q117" i="45"/>
  <c r="R36" i="33" s="1"/>
  <c r="Q111" i="45"/>
  <c r="R30" i="33" s="1"/>
  <c r="Q110" i="45"/>
  <c r="R29" i="33" s="1"/>
  <c r="Q88" i="45"/>
  <c r="R7" i="33" s="1"/>
  <c r="Q89" i="45"/>
  <c r="R8" i="33" s="1"/>
  <c r="Q106" i="45"/>
  <c r="R25" i="33" s="1"/>
  <c r="Q136" i="45"/>
  <c r="R55" i="33" s="1"/>
  <c r="Q124" i="45"/>
  <c r="R43" i="33" s="1"/>
  <c r="Q101" i="45"/>
  <c r="R20" i="33" s="1"/>
  <c r="Q94" i="45"/>
  <c r="R13" i="33" s="1"/>
  <c r="Q95" i="45"/>
  <c r="R14" i="33" s="1"/>
  <c r="U156" i="45"/>
  <c r="V75" i="33" s="1"/>
  <c r="U154" i="45"/>
  <c r="V73" i="33" s="1"/>
  <c r="U152" i="45"/>
  <c r="V71" i="33" s="1"/>
  <c r="U148" i="45"/>
  <c r="V67" i="33" s="1"/>
  <c r="U138" i="45"/>
  <c r="V57" i="33" s="1"/>
  <c r="U137" i="45"/>
  <c r="V56" i="33" s="1"/>
  <c r="U157" i="45"/>
  <c r="V76" i="33" s="1"/>
  <c r="U136" i="45"/>
  <c r="V55" i="33" s="1"/>
  <c r="U124" i="45"/>
  <c r="V43" i="33" s="1"/>
  <c r="U117" i="45"/>
  <c r="V36" i="33" s="1"/>
  <c r="U111" i="45"/>
  <c r="V30" i="33" s="1"/>
  <c r="U110" i="45"/>
  <c r="V29" i="33" s="1"/>
  <c r="U88" i="45"/>
  <c r="V7" i="33" s="1"/>
  <c r="U89" i="45"/>
  <c r="V8" i="33" s="1"/>
  <c r="U135" i="45"/>
  <c r="V54" i="33" s="1"/>
  <c r="U106" i="45"/>
  <c r="V25" i="33" s="1"/>
  <c r="U94" i="45"/>
  <c r="V13" i="33" s="1"/>
  <c r="U101" i="45"/>
  <c r="V20" i="33" s="1"/>
  <c r="U133" i="45"/>
  <c r="V52" i="33" s="1"/>
  <c r="U129" i="45"/>
  <c r="V48" i="33" s="1"/>
  <c r="U95" i="45"/>
  <c r="V14" i="33" s="1"/>
  <c r="Y157" i="45"/>
  <c r="Z76" i="33" s="1"/>
  <c r="Y152" i="45"/>
  <c r="Z71" i="33" s="1"/>
  <c r="Y148" i="45"/>
  <c r="Z67" i="33" s="1"/>
  <c r="Y156" i="45"/>
  <c r="Z75" i="33" s="1"/>
  <c r="Y138" i="45"/>
  <c r="Z57" i="33" s="1"/>
  <c r="Y137" i="45"/>
  <c r="Z56" i="33" s="1"/>
  <c r="Y154" i="45"/>
  <c r="Z73" i="33" s="1"/>
  <c r="Y135" i="45"/>
  <c r="Z54" i="33" s="1"/>
  <c r="Y133" i="45"/>
  <c r="Z52" i="33" s="1"/>
  <c r="Y129" i="45"/>
  <c r="Z48" i="33" s="1"/>
  <c r="Y117" i="45"/>
  <c r="Z36" i="33" s="1"/>
  <c r="Y111" i="45"/>
  <c r="Z30" i="33" s="1"/>
  <c r="Y110" i="45"/>
  <c r="Z29" i="33" s="1"/>
  <c r="Y88" i="45"/>
  <c r="Z7" i="33" s="1"/>
  <c r="Y89" i="45"/>
  <c r="Z8" i="33" s="1"/>
  <c r="Y136" i="45"/>
  <c r="Z55" i="33" s="1"/>
  <c r="Y124" i="45"/>
  <c r="Z43" i="33" s="1"/>
  <c r="Y106" i="45"/>
  <c r="Z25" i="33" s="1"/>
  <c r="Y94" i="45"/>
  <c r="Z13" i="33" s="1"/>
  <c r="Y95" i="45"/>
  <c r="Z14" i="33" s="1"/>
  <c r="Y101" i="45"/>
  <c r="Z20" i="33" s="1"/>
  <c r="AC156" i="45"/>
  <c r="AD75" i="33" s="1"/>
  <c r="AC154" i="45"/>
  <c r="AD73" i="33" s="1"/>
  <c r="AC152" i="45"/>
  <c r="AD71" i="33" s="1"/>
  <c r="AC148" i="45"/>
  <c r="AD67" i="33" s="1"/>
  <c r="AC157" i="45"/>
  <c r="AD76" i="33" s="1"/>
  <c r="AC138" i="45"/>
  <c r="AD57" i="33" s="1"/>
  <c r="AC137" i="45"/>
  <c r="AD56" i="33" s="1"/>
  <c r="AC136" i="45"/>
  <c r="AD55" i="33" s="1"/>
  <c r="AC124" i="45"/>
  <c r="AD43" i="33" s="1"/>
  <c r="AC117" i="45"/>
  <c r="AD36" i="33" s="1"/>
  <c r="AC111" i="45"/>
  <c r="AD30" i="33" s="1"/>
  <c r="AC110" i="45"/>
  <c r="AD29" i="33" s="1"/>
  <c r="AC88" i="45"/>
  <c r="AD7" i="33" s="1"/>
  <c r="AC89" i="45"/>
  <c r="AD8" i="33" s="1"/>
  <c r="AC133" i="45"/>
  <c r="AD52" i="33" s="1"/>
  <c r="AC129" i="45"/>
  <c r="AD48" i="33" s="1"/>
  <c r="AC106" i="45"/>
  <c r="AD25" i="33" s="1"/>
  <c r="AC95" i="45"/>
  <c r="AD14" i="33" s="1"/>
  <c r="AC101" i="45"/>
  <c r="AD20" i="33" s="1"/>
  <c r="AC135" i="45"/>
  <c r="AD54" i="33" s="1"/>
  <c r="AC94" i="45"/>
  <c r="AD13" i="33" s="1"/>
  <c r="AG157" i="45"/>
  <c r="AH76" i="33" s="1"/>
  <c r="AG152" i="45"/>
  <c r="AH71" i="33" s="1"/>
  <c r="AG148" i="45"/>
  <c r="AH67" i="33" s="1"/>
  <c r="AG154" i="45"/>
  <c r="AH73" i="33" s="1"/>
  <c r="AG138" i="45"/>
  <c r="AH57" i="33" s="1"/>
  <c r="AG137" i="45"/>
  <c r="AH56" i="33" s="1"/>
  <c r="AG156" i="45"/>
  <c r="AH75" i="33" s="1"/>
  <c r="AG135" i="45"/>
  <c r="AH54" i="33" s="1"/>
  <c r="AG133" i="45"/>
  <c r="AH52" i="33" s="1"/>
  <c r="AG129" i="45"/>
  <c r="AH48" i="33" s="1"/>
  <c r="AG117" i="45"/>
  <c r="AH36" i="33" s="1"/>
  <c r="AG111" i="45"/>
  <c r="AH30" i="33" s="1"/>
  <c r="AG110" i="45"/>
  <c r="AH29" i="33" s="1"/>
  <c r="AG88" i="45"/>
  <c r="AH7" i="33" s="1"/>
  <c r="AG89" i="45"/>
  <c r="AH8" i="33" s="1"/>
  <c r="AG106" i="45"/>
  <c r="AH25" i="33" s="1"/>
  <c r="AG124" i="45"/>
  <c r="AH43" i="33" s="1"/>
  <c r="AG101" i="45"/>
  <c r="AH20" i="33" s="1"/>
  <c r="AG94" i="45"/>
  <c r="AH13" i="33" s="1"/>
  <c r="AG136" i="45"/>
  <c r="AH55" i="33" s="1"/>
  <c r="AG95" i="45"/>
  <c r="AH14" i="33" s="1"/>
  <c r="AK156" i="45"/>
  <c r="AL75" i="33" s="1"/>
  <c r="AK154" i="45"/>
  <c r="AL73" i="33" s="1"/>
  <c r="AK152" i="45"/>
  <c r="AL71" i="33" s="1"/>
  <c r="AK148" i="45"/>
  <c r="AL67" i="33" s="1"/>
  <c r="AK138" i="45"/>
  <c r="AL57" i="33" s="1"/>
  <c r="AK137" i="45"/>
  <c r="AL56" i="33" s="1"/>
  <c r="AK157" i="45"/>
  <c r="AL76" i="33" s="1"/>
  <c r="AK136" i="45"/>
  <c r="AL55" i="33" s="1"/>
  <c r="AK124" i="45"/>
  <c r="AL43" i="33" s="1"/>
  <c r="AK117" i="45"/>
  <c r="AL36" i="33" s="1"/>
  <c r="AK111" i="45"/>
  <c r="AL30" i="33" s="1"/>
  <c r="AK110" i="45"/>
  <c r="AL29" i="33" s="1"/>
  <c r="AK88" i="45"/>
  <c r="AL7" i="33" s="1"/>
  <c r="AK89" i="45"/>
  <c r="AL8" i="33" s="1"/>
  <c r="AK135" i="45"/>
  <c r="AL54" i="33" s="1"/>
  <c r="AK106" i="45"/>
  <c r="AL25" i="33" s="1"/>
  <c r="AK129" i="45"/>
  <c r="AL48" i="33" s="1"/>
  <c r="AK94" i="45"/>
  <c r="AL13" i="33" s="1"/>
  <c r="AK101" i="45"/>
  <c r="AL20" i="33" s="1"/>
  <c r="AK133" i="45"/>
  <c r="AL52" i="33" s="1"/>
  <c r="AK95" i="45"/>
  <c r="AL14" i="33" s="1"/>
  <c r="AO157" i="45"/>
  <c r="AP76" i="33" s="1"/>
  <c r="AO152" i="45"/>
  <c r="AP71" i="33" s="1"/>
  <c r="AO148" i="45"/>
  <c r="AP67" i="33" s="1"/>
  <c r="AO156" i="45"/>
  <c r="AP75" i="33" s="1"/>
  <c r="AO138" i="45"/>
  <c r="AP57" i="33" s="1"/>
  <c r="AO137" i="45"/>
  <c r="AP56" i="33" s="1"/>
  <c r="AO154" i="45"/>
  <c r="AP73" i="33" s="1"/>
  <c r="AO135" i="45"/>
  <c r="AP54" i="33" s="1"/>
  <c r="AO133" i="45"/>
  <c r="AP52" i="33" s="1"/>
  <c r="AO129" i="45"/>
  <c r="AP48" i="33" s="1"/>
  <c r="AO117" i="45"/>
  <c r="AP36" i="33" s="1"/>
  <c r="AO111" i="45"/>
  <c r="AP30" i="33" s="1"/>
  <c r="AO110" i="45"/>
  <c r="AP29" i="33" s="1"/>
  <c r="AO88" i="45"/>
  <c r="AP7" i="33" s="1"/>
  <c r="AO89" i="45"/>
  <c r="AP8" i="33" s="1"/>
  <c r="AO136" i="45"/>
  <c r="AP55" i="33" s="1"/>
  <c r="AO124" i="45"/>
  <c r="AP43" i="33" s="1"/>
  <c r="AO106" i="45"/>
  <c r="AP25" i="33" s="1"/>
  <c r="AO94" i="45"/>
  <c r="AP13" i="33" s="1"/>
  <c r="AO95" i="45"/>
  <c r="AP14" i="33" s="1"/>
  <c r="AO101" i="45"/>
  <c r="AP20" i="33" s="1"/>
  <c r="AS156" i="45"/>
  <c r="AT75" i="33" s="1"/>
  <c r="AS154" i="45"/>
  <c r="AT73" i="33" s="1"/>
  <c r="AS152" i="45"/>
  <c r="AT71" i="33" s="1"/>
  <c r="AS148" i="45"/>
  <c r="AT67" i="33" s="1"/>
  <c r="AS157" i="45"/>
  <c r="AT76" i="33" s="1"/>
  <c r="AS138" i="45"/>
  <c r="AT57" i="33" s="1"/>
  <c r="AS137" i="45"/>
  <c r="AT56" i="33" s="1"/>
  <c r="AS136" i="45"/>
  <c r="AT55" i="33" s="1"/>
  <c r="AS124" i="45"/>
  <c r="AT43" i="33" s="1"/>
  <c r="AS117" i="45"/>
  <c r="AT36" i="33" s="1"/>
  <c r="AS111" i="45"/>
  <c r="AT30" i="33" s="1"/>
  <c r="AS110" i="45"/>
  <c r="AT29" i="33" s="1"/>
  <c r="AS88" i="45"/>
  <c r="AT7" i="33" s="1"/>
  <c r="AS89" i="45"/>
  <c r="AT8" i="33" s="1"/>
  <c r="AS133" i="45"/>
  <c r="AT52" i="33" s="1"/>
  <c r="AS129" i="45"/>
  <c r="AT48" i="33" s="1"/>
  <c r="AS106" i="45"/>
  <c r="AT25" i="33" s="1"/>
  <c r="AS95" i="45"/>
  <c r="AT14" i="33" s="1"/>
  <c r="AS101" i="45"/>
  <c r="AT20" i="33" s="1"/>
  <c r="AS135" i="45"/>
  <c r="AT54" i="33" s="1"/>
  <c r="AS94" i="45"/>
  <c r="AT13" i="33" s="1"/>
  <c r="AW157" i="45"/>
  <c r="AX76" i="33" s="1"/>
  <c r="AW152" i="45"/>
  <c r="AX71" i="33" s="1"/>
  <c r="AW148" i="45"/>
  <c r="AX67" i="33" s="1"/>
  <c r="AW154" i="45"/>
  <c r="AX73" i="33" s="1"/>
  <c r="AW138" i="45"/>
  <c r="AX57" i="33" s="1"/>
  <c r="AW137" i="45"/>
  <c r="AX56" i="33" s="1"/>
  <c r="AW156" i="45"/>
  <c r="AX75" i="33" s="1"/>
  <c r="AW135" i="45"/>
  <c r="AX54" i="33" s="1"/>
  <c r="AW133" i="45"/>
  <c r="AX52" i="33" s="1"/>
  <c r="AW129" i="45"/>
  <c r="AX48" i="33" s="1"/>
  <c r="AW117" i="45"/>
  <c r="AX36" i="33" s="1"/>
  <c r="AW111" i="45"/>
  <c r="AX30" i="33" s="1"/>
  <c r="AW110" i="45"/>
  <c r="AX29" i="33" s="1"/>
  <c r="AW88" i="45"/>
  <c r="AX7" i="33" s="1"/>
  <c r="AW89" i="45"/>
  <c r="AX8" i="33" s="1"/>
  <c r="AW106" i="45"/>
  <c r="AX25" i="33" s="1"/>
  <c r="AW94" i="45"/>
  <c r="AX13" i="33" s="1"/>
  <c r="AW101" i="45"/>
  <c r="AX20" i="33" s="1"/>
  <c r="AW136" i="45"/>
  <c r="AX55" i="33" s="1"/>
  <c r="AW124" i="45"/>
  <c r="AX43" i="33" s="1"/>
  <c r="AW95" i="45"/>
  <c r="AX14" i="33" s="1"/>
  <c r="BA156" i="45"/>
  <c r="BB75" i="33" s="1"/>
  <c r="BA154" i="45"/>
  <c r="BB73" i="33" s="1"/>
  <c r="BA152" i="45"/>
  <c r="BB71" i="33" s="1"/>
  <c r="BA148" i="45"/>
  <c r="BB67" i="33" s="1"/>
  <c r="BA138" i="45"/>
  <c r="BB57" i="33" s="1"/>
  <c r="BA137" i="45"/>
  <c r="BB56" i="33" s="1"/>
  <c r="BA157" i="45"/>
  <c r="BB76" i="33" s="1"/>
  <c r="BA136" i="45"/>
  <c r="BB55" i="33" s="1"/>
  <c r="BA124" i="45"/>
  <c r="BB43" i="33" s="1"/>
  <c r="BA117" i="45"/>
  <c r="BB36" i="33" s="1"/>
  <c r="BA111" i="45"/>
  <c r="BB30" i="33" s="1"/>
  <c r="BA110" i="45"/>
  <c r="BB29" i="33" s="1"/>
  <c r="BA106" i="45"/>
  <c r="BB25" i="33" s="1"/>
  <c r="BA88" i="45"/>
  <c r="BB7" i="33" s="1"/>
  <c r="BA89" i="45"/>
  <c r="BB8" i="33" s="1"/>
  <c r="BA135" i="45"/>
  <c r="BB54" i="33" s="1"/>
  <c r="BA129" i="45"/>
  <c r="BB48" i="33" s="1"/>
  <c r="BA133" i="45"/>
  <c r="BB52" i="33" s="1"/>
  <c r="BA94" i="45"/>
  <c r="BB13" i="33" s="1"/>
  <c r="BA101" i="45"/>
  <c r="BB20" i="33" s="1"/>
  <c r="BA95" i="45"/>
  <c r="BB14" i="33" s="1"/>
  <c r="BE157" i="45"/>
  <c r="BF76" i="33" s="1"/>
  <c r="BE152" i="45"/>
  <c r="BF71" i="33" s="1"/>
  <c r="BE148" i="45"/>
  <c r="BF67" i="33" s="1"/>
  <c r="BE156" i="45"/>
  <c r="BF75" i="33" s="1"/>
  <c r="BE138" i="45"/>
  <c r="BF57" i="33" s="1"/>
  <c r="BE137" i="45"/>
  <c r="BF56" i="33" s="1"/>
  <c r="BE135" i="45"/>
  <c r="BF54" i="33" s="1"/>
  <c r="BE133" i="45"/>
  <c r="BF52" i="33" s="1"/>
  <c r="BE129" i="45"/>
  <c r="BF48" i="33" s="1"/>
  <c r="BE117" i="45"/>
  <c r="BF36" i="33" s="1"/>
  <c r="BE111" i="45"/>
  <c r="BF30" i="33" s="1"/>
  <c r="BE110" i="45"/>
  <c r="BF29" i="33" s="1"/>
  <c r="BE106" i="45"/>
  <c r="BF25" i="33" s="1"/>
  <c r="BE88" i="45"/>
  <c r="BF7" i="33" s="1"/>
  <c r="BE89" i="45"/>
  <c r="BF8" i="33" s="1"/>
  <c r="BE136" i="45"/>
  <c r="BF55" i="33" s="1"/>
  <c r="BE124" i="45"/>
  <c r="BF43" i="33" s="1"/>
  <c r="BE154" i="45"/>
  <c r="BF73" i="33" s="1"/>
  <c r="BE94" i="45"/>
  <c r="BF13" i="33" s="1"/>
  <c r="BE95" i="45"/>
  <c r="BF14" i="33" s="1"/>
  <c r="BE101" i="45"/>
  <c r="BF20" i="33" s="1"/>
  <c r="BI156" i="45"/>
  <c r="BJ75" i="33" s="1"/>
  <c r="BI154" i="45"/>
  <c r="BJ73" i="33" s="1"/>
  <c r="BI152" i="45"/>
  <c r="BJ71" i="33" s="1"/>
  <c r="BI148" i="45"/>
  <c r="BJ67" i="33" s="1"/>
  <c r="BI157" i="45"/>
  <c r="BJ76" i="33" s="1"/>
  <c r="BI138" i="45"/>
  <c r="BJ57" i="33" s="1"/>
  <c r="BI137" i="45"/>
  <c r="BJ56" i="33" s="1"/>
  <c r="BI136" i="45"/>
  <c r="BJ55" i="33" s="1"/>
  <c r="BI124" i="45"/>
  <c r="BJ43" i="33" s="1"/>
  <c r="BI117" i="45"/>
  <c r="BJ36" i="33" s="1"/>
  <c r="BI111" i="45"/>
  <c r="BJ30" i="33" s="1"/>
  <c r="BI110" i="45"/>
  <c r="BJ29" i="33" s="1"/>
  <c r="BI106" i="45"/>
  <c r="BJ25" i="33" s="1"/>
  <c r="BI88" i="45"/>
  <c r="BJ7" i="33" s="1"/>
  <c r="BI89" i="45"/>
  <c r="BJ8" i="33" s="1"/>
  <c r="BI133" i="45"/>
  <c r="BJ52" i="33" s="1"/>
  <c r="BI129" i="45"/>
  <c r="BJ48" i="33" s="1"/>
  <c r="BI95" i="45"/>
  <c r="BJ14" i="33" s="1"/>
  <c r="BI135" i="45"/>
  <c r="BJ54" i="33" s="1"/>
  <c r="BI101" i="45"/>
  <c r="BJ20" i="33" s="1"/>
  <c r="BI94" i="45"/>
  <c r="BJ13" i="33" s="1"/>
  <c r="BM157" i="45"/>
  <c r="BN76" i="33" s="1"/>
  <c r="BM152" i="45"/>
  <c r="BN71" i="33" s="1"/>
  <c r="BM148" i="45"/>
  <c r="BN67" i="33" s="1"/>
  <c r="BM154" i="45"/>
  <c r="BN73" i="33" s="1"/>
  <c r="BM138" i="45"/>
  <c r="BN57" i="33" s="1"/>
  <c r="BM137" i="45"/>
  <c r="BN56" i="33" s="1"/>
  <c r="BM135" i="45"/>
  <c r="BN54" i="33" s="1"/>
  <c r="BM133" i="45"/>
  <c r="BN52" i="33" s="1"/>
  <c r="BM129" i="45"/>
  <c r="BN48" i="33" s="1"/>
  <c r="BM117" i="45"/>
  <c r="BN36" i="33" s="1"/>
  <c r="BM111" i="45"/>
  <c r="BN30" i="33" s="1"/>
  <c r="BM110" i="45"/>
  <c r="BN29" i="33" s="1"/>
  <c r="BM106" i="45"/>
  <c r="BN25" i="33" s="1"/>
  <c r="BM88" i="45"/>
  <c r="BN7" i="33" s="1"/>
  <c r="BM89" i="45"/>
  <c r="BN8" i="33" s="1"/>
  <c r="BM156" i="45"/>
  <c r="BN75" i="33" s="1"/>
  <c r="BM94" i="45"/>
  <c r="BN13" i="33" s="1"/>
  <c r="BM136" i="45"/>
  <c r="BN55" i="33" s="1"/>
  <c r="BM101" i="45"/>
  <c r="BN20" i="33" s="1"/>
  <c r="BM124" i="45"/>
  <c r="BN43" i="33" s="1"/>
  <c r="BM95" i="45"/>
  <c r="BN14" i="33" s="1"/>
  <c r="BQ156" i="45"/>
  <c r="BR75" i="33" s="1"/>
  <c r="BQ154" i="45"/>
  <c r="BR73" i="33" s="1"/>
  <c r="BQ152" i="45"/>
  <c r="BR71" i="33" s="1"/>
  <c r="BQ148" i="45"/>
  <c r="BR67" i="33" s="1"/>
  <c r="BQ138" i="45"/>
  <c r="BR57" i="33" s="1"/>
  <c r="BQ137" i="45"/>
  <c r="BR56" i="33" s="1"/>
  <c r="BQ136" i="45"/>
  <c r="BR55" i="33" s="1"/>
  <c r="BQ124" i="45"/>
  <c r="BR43" i="33" s="1"/>
  <c r="BQ117" i="45"/>
  <c r="BR36" i="33" s="1"/>
  <c r="BQ111" i="45"/>
  <c r="BR30" i="33" s="1"/>
  <c r="BQ110" i="45"/>
  <c r="BR29" i="33" s="1"/>
  <c r="BQ106" i="45"/>
  <c r="BR25" i="33" s="1"/>
  <c r="BQ157" i="45"/>
  <c r="BR76" i="33" s="1"/>
  <c r="BQ88" i="45"/>
  <c r="BR7" i="33" s="1"/>
  <c r="BQ89" i="45"/>
  <c r="BR8" i="33" s="1"/>
  <c r="BQ135" i="45"/>
  <c r="BR54" i="33" s="1"/>
  <c r="BQ133" i="45"/>
  <c r="BR52" i="33" s="1"/>
  <c r="BQ94" i="45"/>
  <c r="BR13" i="33" s="1"/>
  <c r="BQ101" i="45"/>
  <c r="BR20" i="33" s="1"/>
  <c r="BQ95" i="45"/>
  <c r="BR14" i="33" s="1"/>
  <c r="BQ129" i="45"/>
  <c r="BR48" i="33" s="1"/>
  <c r="BC123" i="47"/>
  <c r="O107" i="45"/>
  <c r="P26" i="33" s="1"/>
  <c r="O96" i="45"/>
  <c r="P15" i="33" s="1"/>
  <c r="BC88" i="47"/>
  <c r="U42" i="38"/>
  <c r="S43" i="38"/>
  <c r="O42" i="38"/>
  <c r="AO43" i="38"/>
  <c r="AR43" i="38"/>
  <c r="J41" i="38"/>
  <c r="T42" i="38"/>
  <c r="L67" i="38"/>
  <c r="R42" i="38"/>
  <c r="Q42" i="38"/>
  <c r="N42" i="38"/>
  <c r="R67" i="38"/>
  <c r="AT67" i="38"/>
  <c r="BJ67" i="38"/>
  <c r="AL43" i="38"/>
  <c r="U41" i="38"/>
  <c r="Q43" i="38"/>
  <c r="Q41" i="38"/>
  <c r="P43" i="38"/>
  <c r="BD67" i="38"/>
  <c r="BN42" i="38"/>
  <c r="M57" i="48"/>
  <c r="S57" i="48"/>
  <c r="BF104" i="47"/>
  <c r="BF163" i="47" s="1"/>
  <c r="BG104" i="47"/>
  <c r="BG163" i="47" s="1"/>
  <c r="Z112" i="47"/>
  <c r="BD104" i="47"/>
  <c r="BD163" i="47" s="1"/>
  <c r="N57" i="48"/>
  <c r="O104" i="47"/>
  <c r="O163" i="47" s="1"/>
  <c r="AD112" i="47"/>
  <c r="BM133" i="47"/>
  <c r="AG112" i="47"/>
  <c r="BD133" i="47"/>
  <c r="BD88" i="47"/>
  <c r="W57" i="48"/>
  <c r="V104" i="47"/>
  <c r="V163" i="47" s="1"/>
  <c r="AN104" i="47"/>
  <c r="AN163" i="47" s="1"/>
  <c r="BM112" i="47"/>
  <c r="BM88" i="47"/>
  <c r="BD123" i="47"/>
  <c r="O112" i="47"/>
  <c r="BH104" i="47"/>
  <c r="BH163" i="47" s="1"/>
  <c r="BH88" i="47"/>
  <c r="BD112" i="47"/>
  <c r="AO42" i="38"/>
  <c r="BQ67" i="38"/>
  <c r="BM43" i="38"/>
  <c r="K67" i="38"/>
  <c r="O67" i="38"/>
  <c r="S67" i="38"/>
  <c r="W67" i="38"/>
  <c r="AA67" i="38"/>
  <c r="AE67" i="38"/>
  <c r="AI67" i="38"/>
  <c r="AM67" i="38"/>
  <c r="AQ67" i="38"/>
  <c r="AU67" i="38"/>
  <c r="AY67" i="38"/>
  <c r="BC67" i="38"/>
  <c r="BG67" i="38"/>
  <c r="BK67" i="38"/>
  <c r="BO67" i="38"/>
  <c r="W43" i="38"/>
  <c r="AE43" i="38"/>
  <c r="AI43" i="38"/>
  <c r="AM43" i="38"/>
  <c r="AQ43" i="38"/>
  <c r="AU43" i="38"/>
  <c r="AY43" i="38"/>
  <c r="BC43" i="38"/>
  <c r="BG43" i="38"/>
  <c r="BK43" i="38"/>
  <c r="BO43" i="38"/>
  <c r="Q67" i="38"/>
  <c r="U67" i="38"/>
  <c r="Y67" i="38"/>
  <c r="BP43" i="38"/>
  <c r="AG67" i="38"/>
  <c r="AK67" i="38"/>
  <c r="AO67" i="38"/>
  <c r="AW67" i="38"/>
  <c r="BA67" i="38"/>
  <c r="BE67" i="38"/>
  <c r="BM67" i="38"/>
  <c r="AA42" i="38"/>
  <c r="AI42" i="38"/>
  <c r="AQ42" i="38"/>
  <c r="BK42" i="38"/>
  <c r="W42" i="38"/>
  <c r="AE42" i="38"/>
  <c r="AM42" i="38"/>
  <c r="AU42" i="38"/>
  <c r="AY42" i="38"/>
  <c r="BC42" i="38"/>
  <c r="BG42" i="38"/>
  <c r="BO42" i="38"/>
  <c r="AP42" i="38"/>
  <c r="AF67" i="38"/>
  <c r="X43" i="38"/>
  <c r="AZ42" i="38"/>
  <c r="AH67" i="38"/>
  <c r="AX67" i="38"/>
  <c r="BN67" i="38"/>
  <c r="AX43" i="38"/>
  <c r="BB43" i="38"/>
  <c r="BF43" i="38"/>
  <c r="V42" i="38"/>
  <c r="Z42" i="38"/>
  <c r="AH42" i="38"/>
  <c r="AL42" i="38"/>
  <c r="AX42" i="38"/>
  <c r="BB42" i="38"/>
  <c r="BF42" i="38"/>
  <c r="X42" i="38"/>
  <c r="BH42" i="38"/>
  <c r="AM112" i="47"/>
  <c r="AM149" i="47"/>
  <c r="AV123" i="47"/>
  <c r="AV149" i="47"/>
  <c r="AI88" i="47"/>
  <c r="AI99" i="47" s="1"/>
  <c r="AI149" i="47"/>
  <c r="H88" i="47"/>
  <c r="H106" i="47" s="1"/>
  <c r="H149" i="47"/>
  <c r="L88" i="47"/>
  <c r="L142" i="47" s="1"/>
  <c r="L149" i="47"/>
  <c r="Q88" i="47"/>
  <c r="Q105" i="47" s="1"/>
  <c r="Q149" i="47"/>
  <c r="Z88" i="47"/>
  <c r="Z116" i="47" s="1"/>
  <c r="Z149" i="47"/>
  <c r="AD88" i="47"/>
  <c r="AD100" i="47" s="1"/>
  <c r="AD149" i="47"/>
  <c r="AR104" i="47"/>
  <c r="AR163" i="47" s="1"/>
  <c r="AR149" i="47"/>
  <c r="BC104" i="47"/>
  <c r="BC163" i="47" s="1"/>
  <c r="BC149" i="47"/>
  <c r="BF88" i="47"/>
  <c r="BF149" i="47"/>
  <c r="BK88" i="47"/>
  <c r="BK149" i="47"/>
  <c r="P88" i="47"/>
  <c r="P95" i="47" s="1"/>
  <c r="P149" i="47"/>
  <c r="U123" i="47"/>
  <c r="U149" i="47"/>
  <c r="AH88" i="47"/>
  <c r="AH95" i="47" s="1"/>
  <c r="AH149" i="47"/>
  <c r="BA88" i="47"/>
  <c r="BA149" i="47"/>
  <c r="BE88" i="47"/>
  <c r="BE149" i="47"/>
  <c r="O133" i="47"/>
  <c r="Z123" i="47"/>
  <c r="AD104" i="47"/>
  <c r="AD163" i="47" s="1"/>
  <c r="Q123" i="47"/>
  <c r="I88" i="47"/>
  <c r="I114" i="47" s="1"/>
  <c r="I149" i="47"/>
  <c r="R88" i="47"/>
  <c r="R135" i="47" s="1"/>
  <c r="R149" i="47"/>
  <c r="AA104" i="47"/>
  <c r="AA163" i="47" s="1"/>
  <c r="AA149" i="47"/>
  <c r="AF112" i="47"/>
  <c r="AF149" i="47"/>
  <c r="AK133" i="47"/>
  <c r="AK149" i="47"/>
  <c r="AO123" i="47"/>
  <c r="AO149" i="47"/>
  <c r="AS88" i="47"/>
  <c r="AS109" i="47" s="1"/>
  <c r="AS149" i="47"/>
  <c r="AX88" i="47"/>
  <c r="AX149" i="47"/>
  <c r="S123" i="47"/>
  <c r="S149" i="47"/>
  <c r="AY112" i="47"/>
  <c r="AY149" i="47"/>
  <c r="BG88" i="47"/>
  <c r="BG149" i="47"/>
  <c r="BB133" i="47"/>
  <c r="BB149" i="47"/>
  <c r="O123" i="47"/>
  <c r="AD133" i="47"/>
  <c r="V123" i="47"/>
  <c r="Z104" i="47"/>
  <c r="Z163" i="47" s="1"/>
  <c r="X133" i="47"/>
  <c r="X149" i="47"/>
  <c r="AP112" i="47"/>
  <c r="AP149" i="47"/>
  <c r="BM104" i="47"/>
  <c r="BM163" i="47" s="1"/>
  <c r="BM149" i="47"/>
  <c r="F112" i="47"/>
  <c r="F149" i="47"/>
  <c r="Q112" i="47"/>
  <c r="Q104" i="47"/>
  <c r="Q163" i="47" s="1"/>
  <c r="K133" i="47"/>
  <c r="AI112" i="47"/>
  <c r="AI133" i="47"/>
  <c r="AI104" i="47"/>
  <c r="AI163" i="47" s="1"/>
  <c r="BA123" i="47"/>
  <c r="BF133" i="47"/>
  <c r="BG133" i="47"/>
  <c r="BC112" i="47"/>
  <c r="BK104" i="47"/>
  <c r="BK163" i="47" s="1"/>
  <c r="AM133" i="47"/>
  <c r="AI123" i="47"/>
  <c r="AP133" i="47"/>
  <c r="BF123" i="47"/>
  <c r="BG123" i="47"/>
  <c r="BK123" i="47"/>
  <c r="L133" i="47"/>
  <c r="R133" i="47"/>
  <c r="AK104" i="47"/>
  <c r="AK163" i="47" s="1"/>
  <c r="L123" i="47"/>
  <c r="W104" i="47"/>
  <c r="W163" i="47" s="1"/>
  <c r="AA88" i="47"/>
  <c r="AA137" i="47" s="1"/>
  <c r="H123" i="47"/>
  <c r="W133" i="47"/>
  <c r="AA123" i="47"/>
  <c r="W112" i="47"/>
  <c r="AX112" i="47"/>
  <c r="AX104" i="47"/>
  <c r="AX163" i="47" s="1"/>
  <c r="R104" i="47"/>
  <c r="R163" i="47" s="1"/>
  <c r="AS133" i="47"/>
  <c r="I123" i="47"/>
  <c r="I112" i="47"/>
  <c r="I104" i="47"/>
  <c r="I163" i="47" s="1"/>
  <c r="W123" i="47"/>
  <c r="S112" i="47"/>
  <c r="AS123" i="47"/>
  <c r="AS112" i="47"/>
  <c r="AS104" i="47"/>
  <c r="AS163" i="47" s="1"/>
  <c r="W88" i="47"/>
  <c r="W115" i="47" s="1"/>
  <c r="AX123" i="47"/>
  <c r="R123" i="47"/>
  <c r="R112" i="47"/>
  <c r="I133" i="47"/>
  <c r="AK42" i="38"/>
  <c r="AS42" i="38"/>
  <c r="AB42" i="38"/>
  <c r="AN42" i="38"/>
  <c r="AR42" i="38"/>
  <c r="P67" i="38"/>
  <c r="X67" i="38"/>
  <c r="AB67" i="38"/>
  <c r="AN67" i="38"/>
  <c r="AR67" i="38"/>
  <c r="AV67" i="38"/>
  <c r="BH67" i="38"/>
  <c r="BL67" i="38"/>
  <c r="AC43" i="38"/>
  <c r="AK43" i="38"/>
  <c r="BI43" i="38"/>
  <c r="AB43" i="38"/>
  <c r="AF43" i="38"/>
  <c r="AJ43" i="38"/>
  <c r="AN43" i="38"/>
  <c r="AV43" i="38"/>
  <c r="AZ43" i="38"/>
  <c r="BD43" i="38"/>
  <c r="BH43" i="38"/>
  <c r="BL43" i="38"/>
  <c r="AG42" i="38"/>
  <c r="AW42" i="38"/>
  <c r="BA42" i="38"/>
  <c r="Y41" i="38"/>
  <c r="AF42" i="38"/>
  <c r="BD42" i="38"/>
  <c r="J67" i="38"/>
  <c r="N67" i="38"/>
  <c r="V67" i="38"/>
  <c r="Z67" i="38"/>
  <c r="AD67" i="38"/>
  <c r="AL67" i="38"/>
  <c r="AP67" i="38"/>
  <c r="BB67" i="38"/>
  <c r="BF67" i="38"/>
  <c r="Z43" i="38"/>
  <c r="AD43" i="38"/>
  <c r="AH43" i="38"/>
  <c r="AP43" i="38"/>
  <c r="AT43" i="38"/>
  <c r="BJ43" i="38"/>
  <c r="BN43" i="38"/>
  <c r="E23" i="36"/>
  <c r="G17" i="36"/>
  <c r="I8" i="36"/>
  <c r="J8" i="36" s="1"/>
  <c r="AA43" i="38"/>
  <c r="BI123" i="47"/>
  <c r="BI104" i="47"/>
  <c r="BI163" i="47" s="1"/>
  <c r="BI133" i="47"/>
  <c r="BJ88" i="47"/>
  <c r="BJ123" i="47"/>
  <c r="BJ104" i="47"/>
  <c r="BJ163" i="47" s="1"/>
  <c r="BJ133" i="47"/>
  <c r="BA30" i="48"/>
  <c r="P30" i="48"/>
  <c r="AC30" i="48"/>
  <c r="AZ30" i="48"/>
  <c r="S30" i="48"/>
  <c r="AX30" i="48"/>
  <c r="AJ30" i="48"/>
  <c r="N30" i="48"/>
  <c r="K57" i="48"/>
  <c r="AA57" i="48"/>
  <c r="Q57" i="48"/>
  <c r="Y57" i="48"/>
  <c r="F104" i="47"/>
  <c r="F163" i="47" s="1"/>
  <c r="F123" i="47"/>
  <c r="F88" i="47"/>
  <c r="F138" i="47" s="1"/>
  <c r="F133" i="47"/>
  <c r="N88" i="47"/>
  <c r="N117" i="47" s="1"/>
  <c r="N133" i="47"/>
  <c r="N112" i="47"/>
  <c r="N104" i="47"/>
  <c r="N163" i="47" s="1"/>
  <c r="T104" i="47"/>
  <c r="T163" i="47" s="1"/>
  <c r="T123" i="47"/>
  <c r="AL88" i="47"/>
  <c r="AL138" i="47" s="1"/>
  <c r="AL104" i="47"/>
  <c r="AL163" i="47" s="1"/>
  <c r="AL133" i="47"/>
  <c r="AL112" i="47"/>
  <c r="AL123" i="47"/>
  <c r="AT88" i="47"/>
  <c r="AT109" i="47" s="1"/>
  <c r="AT133" i="47"/>
  <c r="BJ112" i="47"/>
  <c r="AE41" i="38"/>
  <c r="AM41" i="38"/>
  <c r="AU41" i="38"/>
  <c r="M67" i="38"/>
  <c r="AC67" i="38"/>
  <c r="AS67" i="38"/>
  <c r="BI67" i="38"/>
  <c r="AS43" i="38"/>
  <c r="BA43" i="38"/>
  <c r="BI112" i="47"/>
  <c r="BI88" i="47"/>
  <c r="N123" i="47"/>
  <c r="BD57" i="48"/>
  <c r="R57" i="48"/>
  <c r="Z57" i="48"/>
  <c r="AG41" i="38"/>
  <c r="AK41" i="38"/>
  <c r="AO41" i="38"/>
  <c r="AS41" i="38"/>
  <c r="R41" i="38"/>
  <c r="O41" i="38"/>
  <c r="M41" i="38"/>
  <c r="K42" i="38"/>
  <c r="AT41" i="38"/>
  <c r="T67" i="38"/>
  <c r="AJ67" i="38"/>
  <c r="AZ67" i="38"/>
  <c r="BP67" i="38"/>
  <c r="AD42" i="38"/>
  <c r="AT42" i="38"/>
  <c r="BJ42" i="38"/>
  <c r="AJ41" i="38"/>
  <c r="BP41" i="38"/>
  <c r="AJ42" i="38"/>
  <c r="AV42" i="38"/>
  <c r="BL42" i="38"/>
  <c r="BP42" i="38"/>
  <c r="BJ41" i="38"/>
  <c r="O88" i="47"/>
  <c r="AC57" i="48"/>
  <c r="L57" i="48"/>
  <c r="J57" i="48"/>
  <c r="BA112" i="47"/>
  <c r="L112" i="47"/>
  <c r="AM88" i="47"/>
  <c r="AQ112" i="47"/>
  <c r="BA133" i="47"/>
  <c r="BA104" i="47"/>
  <c r="BA163" i="47" s="1"/>
  <c r="L104" i="47"/>
  <c r="L163" i="47" s="1"/>
  <c r="H133" i="47"/>
  <c r="H104" i="47"/>
  <c r="H163" i="47" s="1"/>
  <c r="AB57" i="48"/>
  <c r="P123" i="47"/>
  <c r="T57" i="48"/>
  <c r="G133" i="47"/>
  <c r="K123" i="47"/>
  <c r="AQ104" i="47"/>
  <c r="AQ163" i="47" s="1"/>
  <c r="AT123" i="47"/>
  <c r="AH112" i="47"/>
  <c r="AH104" i="47"/>
  <c r="AH163" i="47" s="1"/>
  <c r="K88" i="47"/>
  <c r="K94" i="47" s="1"/>
  <c r="U57" i="48"/>
  <c r="AE57" i="48"/>
  <c r="O57" i="48"/>
  <c r="G123" i="47"/>
  <c r="K112" i="47"/>
  <c r="K104" i="47"/>
  <c r="K163" i="47" s="1"/>
  <c r="AT112" i="47"/>
  <c r="P133" i="47"/>
  <c r="P112" i="47"/>
  <c r="G88" i="47"/>
  <c r="AW57" i="48"/>
  <c r="AQ133" i="47"/>
  <c r="AQ123" i="47"/>
  <c r="G112" i="47"/>
  <c r="G104" i="47"/>
  <c r="G163" i="47" s="1"/>
  <c r="AH133" i="47"/>
  <c r="AH123" i="47"/>
  <c r="AT104" i="47"/>
  <c r="AT163" i="47" s="1"/>
  <c r="P104" i="47"/>
  <c r="P163" i="47" s="1"/>
  <c r="AQ88" i="47"/>
  <c r="AQ118" i="47" s="1"/>
  <c r="AD57" i="48"/>
  <c r="M104" i="47"/>
  <c r="M163" i="47" s="1"/>
  <c r="M123" i="47"/>
  <c r="AE88" i="47"/>
  <c r="AE116" i="47" s="1"/>
  <c r="AE133" i="47"/>
  <c r="AE104" i="47"/>
  <c r="AE163" i="47" s="1"/>
  <c r="AE123" i="47"/>
  <c r="AE112" i="47"/>
  <c r="AK88" i="47"/>
  <c r="AK94" i="47" s="1"/>
  <c r="AK123" i="47"/>
  <c r="AK112" i="47"/>
  <c r="AO88" i="47"/>
  <c r="AO114" i="47" s="1"/>
  <c r="AO104" i="47"/>
  <c r="AO163" i="47" s="1"/>
  <c r="AO133" i="47"/>
  <c r="AO112" i="47"/>
  <c r="AG88" i="47"/>
  <c r="AG116" i="47" s="1"/>
  <c r="AG104" i="47"/>
  <c r="AG163" i="47" s="1"/>
  <c r="AG133" i="47"/>
  <c r="AG123" i="47"/>
  <c r="U88" i="47"/>
  <c r="U117" i="47" s="1"/>
  <c r="U104" i="47"/>
  <c r="U163" i="47" s="1"/>
  <c r="U133" i="47"/>
  <c r="U112" i="47"/>
  <c r="AC88" i="47"/>
  <c r="AC114" i="47" s="1"/>
  <c r="AC112" i="47"/>
  <c r="AC123" i="47"/>
  <c r="AC104" i="47"/>
  <c r="AC163" i="47" s="1"/>
  <c r="AC133" i="47"/>
  <c r="AY123" i="47"/>
  <c r="AY88" i="47"/>
  <c r="AY104" i="47"/>
  <c r="AY163" i="47" s="1"/>
  <c r="AY133" i="47"/>
  <c r="P57" i="48"/>
  <c r="AZ88" i="47"/>
  <c r="AZ104" i="47"/>
  <c r="AZ163" i="47" s="1"/>
  <c r="AZ123" i="47"/>
  <c r="AZ112" i="47"/>
  <c r="AZ133" i="47"/>
  <c r="S88" i="47"/>
  <c r="S98" i="47" s="1"/>
  <c r="S104" i="47"/>
  <c r="S163" i="47" s="1"/>
  <c r="S133" i="47"/>
  <c r="AU133" i="47"/>
  <c r="AU112" i="47"/>
  <c r="BL112" i="47"/>
  <c r="BL133" i="47"/>
  <c r="BL104" i="47"/>
  <c r="BL163" i="47" s="1"/>
  <c r="BL88" i="47"/>
  <c r="BL123" i="47"/>
  <c r="T88" i="47"/>
  <c r="T112" i="47"/>
  <c r="T133" i="47"/>
  <c r="X88" i="47"/>
  <c r="X123" i="47"/>
  <c r="X112" i="47"/>
  <c r="X104" i="47"/>
  <c r="X163" i="47" s="1"/>
  <c r="AB88" i="47"/>
  <c r="AB118" i="47" s="1"/>
  <c r="AB112" i="47"/>
  <c r="AB133" i="47"/>
  <c r="AB104" i="47"/>
  <c r="AB163" i="47" s="1"/>
  <c r="AB123" i="47"/>
  <c r="AF88" i="47"/>
  <c r="AF114" i="47" s="1"/>
  <c r="AF104" i="47"/>
  <c r="AF163" i="47" s="1"/>
  <c r="AF133" i="47"/>
  <c r="AF123" i="47"/>
  <c r="AN88" i="47"/>
  <c r="AN114" i="47" s="1"/>
  <c r="AN133" i="47"/>
  <c r="AN123" i="47"/>
  <c r="AN112" i="47"/>
  <c r="AV88" i="47"/>
  <c r="AV115" i="47" s="1"/>
  <c r="AV112" i="47"/>
  <c r="AV104" i="47"/>
  <c r="AV163" i="47" s="1"/>
  <c r="AV133" i="47"/>
  <c r="BH133" i="47"/>
  <c r="BH112" i="47"/>
  <c r="BH123" i="47"/>
  <c r="J133" i="47"/>
  <c r="J112" i="47"/>
  <c r="M88" i="47"/>
  <c r="M112" i="47"/>
  <c r="M133" i="47"/>
  <c r="BB123" i="47"/>
  <c r="BB88" i="47"/>
  <c r="BB112" i="47"/>
  <c r="BB104" i="47"/>
  <c r="BB163" i="47" s="1"/>
  <c r="BE112" i="47"/>
  <c r="BE104" i="47"/>
  <c r="BE163" i="47" s="1"/>
  <c r="BE133" i="47"/>
  <c r="BE123" i="47"/>
  <c r="AO57" i="48"/>
  <c r="H57" i="48"/>
  <c r="AH57" i="48"/>
  <c r="AL57" i="48"/>
  <c r="AU57" i="48"/>
  <c r="AY57" i="48"/>
  <c r="BC57" i="48"/>
  <c r="BG57" i="48"/>
  <c r="BK57" i="48"/>
  <c r="AF57" i="48"/>
  <c r="AJ57" i="48"/>
  <c r="AS57" i="48"/>
  <c r="BA57" i="48"/>
  <c r="BA61" i="48"/>
  <c r="AB61" i="48"/>
  <c r="AH61" i="48"/>
  <c r="BD61" i="48"/>
  <c r="BC61" i="48"/>
  <c r="AG61" i="48"/>
  <c r="AR61" i="48"/>
  <c r="AQ61" i="48"/>
  <c r="AJ61" i="48"/>
  <c r="S61" i="48"/>
  <c r="Y61" i="48"/>
  <c r="AN61" i="48"/>
  <c r="O61" i="48"/>
  <c r="AD61" i="48"/>
  <c r="AI61" i="48"/>
  <c r="BJ64" i="48"/>
  <c r="N64" i="48"/>
  <c r="R64" i="48"/>
  <c r="F6" i="48"/>
  <c r="F5" i="48"/>
  <c r="I14" i="36"/>
  <c r="I16" i="36" s="1"/>
  <c r="AZ41" i="38"/>
  <c r="E11" i="36"/>
  <c r="C22" i="58"/>
  <c r="S42" i="38"/>
  <c r="Y42" i="38"/>
  <c r="AC42" i="38"/>
  <c r="BE42" i="38"/>
  <c r="BI42" i="38"/>
  <c r="BM42" i="38"/>
  <c r="BQ42" i="38"/>
  <c r="Y43" i="38"/>
  <c r="AW43" i="38"/>
  <c r="BE43" i="38"/>
  <c r="BQ43" i="38"/>
  <c r="AG43" i="38"/>
  <c r="V43" i="38"/>
  <c r="J22" i="38"/>
  <c r="J42" i="38" s="1"/>
  <c r="J21" i="38"/>
  <c r="J55" i="48"/>
  <c r="BF55" i="48"/>
  <c r="AR55" i="48"/>
  <c r="BB55" i="48"/>
  <c r="P55" i="48"/>
  <c r="BD55" i="48"/>
  <c r="AK55" i="48"/>
  <c r="U55" i="48"/>
  <c r="BA55" i="48"/>
  <c r="BK55" i="48"/>
  <c r="AQ55" i="48"/>
  <c r="Z55" i="48"/>
  <c r="AB55" i="48"/>
  <c r="AS30" i="48"/>
  <c r="Y30" i="48"/>
  <c r="Z30" i="48"/>
  <c r="W30" i="48"/>
  <c r="V30" i="48"/>
  <c r="T30" i="48"/>
  <c r="AN30" i="48"/>
  <c r="X64" i="48"/>
  <c r="Y64" i="48"/>
  <c r="BD64" i="48"/>
  <c r="AY30" i="48"/>
  <c r="BD30" i="48"/>
  <c r="L61" i="48"/>
  <c r="BM61" i="48"/>
  <c r="BL61" i="48"/>
  <c r="M61" i="48"/>
  <c r="AX61" i="48"/>
  <c r="BH61" i="48"/>
  <c r="AY61" i="48"/>
  <c r="AV61" i="48"/>
  <c r="P61" i="48"/>
  <c r="W61" i="48"/>
  <c r="AT61" i="48"/>
  <c r="N61" i="48"/>
  <c r="AA61" i="48"/>
  <c r="U30" i="48"/>
  <c r="AO30" i="48"/>
  <c r="AL30" i="48"/>
  <c r="AE30" i="48"/>
  <c r="AD30" i="48"/>
  <c r="X30" i="48"/>
  <c r="AT64" i="48"/>
  <c r="AK64" i="48"/>
  <c r="S64" i="48"/>
  <c r="AM64" i="48"/>
  <c r="AX64" i="48"/>
  <c r="BH64" i="48"/>
  <c r="BB30" i="48"/>
  <c r="BC30" i="48"/>
  <c r="BH30" i="48"/>
  <c r="AK30" i="48"/>
  <c r="R30" i="48"/>
  <c r="O30" i="48"/>
  <c r="AI30" i="48"/>
  <c r="AP30" i="48"/>
  <c r="AS52" i="48" s="1"/>
  <c r="AF30" i="48"/>
  <c r="AD64" i="48"/>
  <c r="AC64" i="48"/>
  <c r="P64" i="48"/>
  <c r="AQ64" i="48"/>
  <c r="BF64" i="48"/>
  <c r="BF30" i="48"/>
  <c r="BG30" i="48"/>
  <c r="BL64" i="48"/>
  <c r="AZ64" i="48"/>
  <c r="AY64" i="48"/>
  <c r="BB64" i="48"/>
  <c r="AE64" i="48"/>
  <c r="O64" i="48"/>
  <c r="Z64" i="48"/>
  <c r="AS64" i="48"/>
  <c r="K30" i="48"/>
  <c r="BO30" i="48"/>
  <c r="BM30" i="48"/>
  <c r="BJ30" i="48"/>
  <c r="I30" i="48"/>
  <c r="I52" i="48" s="1"/>
  <c r="BL30" i="48"/>
  <c r="BN30" i="48"/>
  <c r="BK30" i="48"/>
  <c r="J30" i="48"/>
  <c r="J52" i="48" s="1"/>
  <c r="H52" i="48"/>
  <c r="BI30" i="48"/>
  <c r="AW30" i="48"/>
  <c r="AV30" i="48"/>
  <c r="AU30" i="48"/>
  <c r="AR30" i="48"/>
  <c r="AB30" i="48"/>
  <c r="L30" i="48"/>
  <c r="AQ30" i="48"/>
  <c r="AA30" i="48"/>
  <c r="AT30" i="48"/>
  <c r="AH30" i="48"/>
  <c r="AG30" i="48"/>
  <c r="Q30" i="48"/>
  <c r="X57" i="48"/>
  <c r="I61" i="48"/>
  <c r="I64" i="48"/>
  <c r="I57" i="48"/>
  <c r="AJ88" i="47"/>
  <c r="AJ123" i="47"/>
  <c r="AJ104" i="47"/>
  <c r="AJ163" i="47" s="1"/>
  <c r="AJ112" i="47"/>
  <c r="AJ133" i="47"/>
  <c r="V57" i="48"/>
  <c r="AR88" i="47"/>
  <c r="AR112" i="47"/>
  <c r="AR133" i="47"/>
  <c r="AR123" i="47"/>
  <c r="V88" i="47"/>
  <c r="V112" i="47"/>
  <c r="V133" i="47"/>
  <c r="Y88" i="47"/>
  <c r="Y104" i="47"/>
  <c r="Y163" i="47" s="1"/>
  <c r="Y112" i="47"/>
  <c r="Y123" i="47"/>
  <c r="Y133" i="47"/>
  <c r="AW88" i="47"/>
  <c r="AW104" i="47"/>
  <c r="AW163" i="47" s="1"/>
  <c r="AW112" i="47"/>
  <c r="AW123" i="47"/>
  <c r="AW133" i="47"/>
  <c r="AQ57" i="48"/>
  <c r="AP57" i="48"/>
  <c r="AM57" i="48"/>
  <c r="AM61" i="48"/>
  <c r="J88" i="47"/>
  <c r="J123" i="47"/>
  <c r="J104" i="47"/>
  <c r="J163" i="47" s="1"/>
  <c r="AA133" i="47"/>
  <c r="AA112" i="47"/>
  <c r="AM104" i="47"/>
  <c r="AM163" i="47" s="1"/>
  <c r="AM123" i="47"/>
  <c r="AN64" i="48"/>
  <c r="AN57" i="48"/>
  <c r="F10" i="48"/>
  <c r="AP88" i="47"/>
  <c r="AP123" i="47"/>
  <c r="AP104" i="47"/>
  <c r="AP163" i="47" s="1"/>
  <c r="AU88" i="47"/>
  <c r="AU123" i="47"/>
  <c r="AU104" i="47"/>
  <c r="AU163" i="47" s="1"/>
  <c r="AO64" i="48"/>
  <c r="BI64" i="48"/>
  <c r="BI57" i="48"/>
  <c r="F11" i="48"/>
  <c r="AI57" i="48"/>
  <c r="AH64" i="48"/>
  <c r="AZ57" i="48"/>
  <c r="AZ61" i="48"/>
  <c r="AV57" i="48"/>
  <c r="AU64" i="48"/>
  <c r="AR57" i="48"/>
  <c r="BM64" i="48"/>
  <c r="BM57" i="48"/>
  <c r="AF61" i="48"/>
  <c r="AW61" i="48"/>
  <c r="BO57" i="48"/>
  <c r="BH57" i="48"/>
  <c r="BF57" i="48"/>
  <c r="AK57" i="48"/>
  <c r="AJ64" i="48"/>
  <c r="AG57" i="48"/>
  <c r="BB57" i="48"/>
  <c r="BA64" i="48"/>
  <c r="AX57" i="48"/>
  <c r="AT57" i="48"/>
  <c r="BO64" i="48"/>
  <c r="BN57" i="48"/>
  <c r="BN64" i="48"/>
  <c r="BL57" i="48"/>
  <c r="BJ57" i="48"/>
  <c r="BE57" i="48"/>
  <c r="BK61" i="48"/>
  <c r="BG61" i="48"/>
  <c r="BK64" i="48"/>
  <c r="BG52" i="48"/>
  <c r="I10" i="36" l="1"/>
  <c r="BO55" i="48"/>
  <c r="J10" i="36"/>
  <c r="G26" i="36"/>
  <c r="F19" i="34" s="1"/>
  <c r="AA97" i="47"/>
  <c r="BO52" i="48"/>
  <c r="BE52" i="48"/>
  <c r="AJ55" i="48"/>
  <c r="AM52" i="48"/>
  <c r="BD52" i="48"/>
  <c r="P52" i="48"/>
  <c r="BC166" i="47"/>
  <c r="BC140" i="47"/>
  <c r="BC142" i="47"/>
  <c r="BC141" i="47"/>
  <c r="BM140" i="47"/>
  <c r="BM142" i="47"/>
  <c r="BM141" i="47"/>
  <c r="BG117" i="47"/>
  <c r="BG140" i="47"/>
  <c r="BG141" i="47"/>
  <c r="BG142" i="47"/>
  <c r="BF94" i="47"/>
  <c r="BF140" i="47"/>
  <c r="BF142" i="47"/>
  <c r="BF141" i="47"/>
  <c r="BB140" i="47"/>
  <c r="BB141" i="47"/>
  <c r="BB142" i="47"/>
  <c r="AZ116" i="47"/>
  <c r="AZ140" i="47"/>
  <c r="AZ141" i="47"/>
  <c r="AZ142" i="47"/>
  <c r="AX55" i="48"/>
  <c r="AV55" i="48"/>
  <c r="AX52" i="48"/>
  <c r="BJ117" i="47"/>
  <c r="BJ140" i="47"/>
  <c r="BJ141" i="47"/>
  <c r="BJ142" i="47"/>
  <c r="BE109" i="47"/>
  <c r="BE140" i="47"/>
  <c r="BE142" i="47"/>
  <c r="BE141" i="47"/>
  <c r="AM55" i="48"/>
  <c r="T55" i="48"/>
  <c r="BM55" i="48"/>
  <c r="AX128" i="47"/>
  <c r="AX140" i="47"/>
  <c r="AX142" i="47"/>
  <c r="AX141" i="47"/>
  <c r="AW140" i="47"/>
  <c r="AW141" i="47"/>
  <c r="AW142" i="47"/>
  <c r="BH160" i="47"/>
  <c r="BH140" i="47"/>
  <c r="BH141" i="47"/>
  <c r="BH142" i="47"/>
  <c r="BG55" i="48"/>
  <c r="AW52" i="48"/>
  <c r="BH52" i="48"/>
  <c r="BL118" i="47"/>
  <c r="BL140" i="47"/>
  <c r="BL141" i="47"/>
  <c r="BL142" i="47"/>
  <c r="BI140" i="47"/>
  <c r="BI142" i="47"/>
  <c r="BI141" i="47"/>
  <c r="BA140" i="47"/>
  <c r="BA141" i="47"/>
  <c r="BA142" i="47"/>
  <c r="BK140" i="47"/>
  <c r="BK141" i="47"/>
  <c r="BK142" i="47"/>
  <c r="BD138" i="47"/>
  <c r="BD140" i="47"/>
  <c r="BD141" i="47"/>
  <c r="BD142" i="47"/>
  <c r="AY55" i="48"/>
  <c r="AY140" i="47"/>
  <c r="AY142" i="47"/>
  <c r="AY141" i="47"/>
  <c r="AF55" i="48"/>
  <c r="V55" i="48"/>
  <c r="AW55" i="48"/>
  <c r="BJ55" i="48"/>
  <c r="AD55" i="48"/>
  <c r="BC55" i="48"/>
  <c r="AP55" i="48"/>
  <c r="BE55" i="48"/>
  <c r="BN55" i="48"/>
  <c r="AC55" i="48"/>
  <c r="BI55" i="48"/>
  <c r="AO52" i="48"/>
  <c r="H37" i="48"/>
  <c r="O102" i="45"/>
  <c r="P21" i="33" s="1"/>
  <c r="AK52" i="48"/>
  <c r="AP52" i="48"/>
  <c r="AU52" i="48"/>
  <c r="AT52" i="48"/>
  <c r="BM116" i="47"/>
  <c r="BM135" i="47"/>
  <c r="O97" i="45"/>
  <c r="P16" i="33" s="1"/>
  <c r="O87" i="45"/>
  <c r="P6" i="33" s="1"/>
  <c r="AJ52" i="48"/>
  <c r="X52" i="48"/>
  <c r="BA52" i="48"/>
  <c r="AY52" i="48"/>
  <c r="AN52" i="48"/>
  <c r="BK52" i="48"/>
  <c r="BN52" i="48"/>
  <c r="BL52" i="48"/>
  <c r="AG52" i="48"/>
  <c r="BM32" i="48"/>
  <c r="BI32" i="48"/>
  <c r="BE32" i="48"/>
  <c r="BA32" i="48"/>
  <c r="AW32" i="48"/>
  <c r="AS32" i="48"/>
  <c r="AO32" i="48"/>
  <c r="AK32" i="48"/>
  <c r="AG32" i="48"/>
  <c r="AC32" i="48"/>
  <c r="Y32" i="48"/>
  <c r="U32" i="48"/>
  <c r="Q32" i="48"/>
  <c r="M32" i="48"/>
  <c r="I32" i="48"/>
  <c r="BO32" i="48"/>
  <c r="BC32" i="48"/>
  <c r="AU32" i="48"/>
  <c r="AI32" i="48"/>
  <c r="W32" i="48"/>
  <c r="BL32" i="48"/>
  <c r="BH32" i="48"/>
  <c r="BD32" i="48"/>
  <c r="AZ32" i="48"/>
  <c r="AV32" i="48"/>
  <c r="AR32" i="48"/>
  <c r="AN32" i="48"/>
  <c r="AJ32" i="48"/>
  <c r="AF32" i="48"/>
  <c r="AB32" i="48"/>
  <c r="X32" i="48"/>
  <c r="T32" i="48"/>
  <c r="P32" i="48"/>
  <c r="L32" i="48"/>
  <c r="H32" i="48"/>
  <c r="H54" i="48" s="1"/>
  <c r="BK32" i="48"/>
  <c r="BG32" i="48"/>
  <c r="AY32" i="48"/>
  <c r="AM32" i="48"/>
  <c r="AE32" i="48"/>
  <c r="S32" i="48"/>
  <c r="K32" i="48"/>
  <c r="AQ32" i="48"/>
  <c r="AA32" i="48"/>
  <c r="O32" i="48"/>
  <c r="BN32" i="48"/>
  <c r="BN54" i="48" s="1"/>
  <c r="AX32" i="48"/>
  <c r="AH32" i="48"/>
  <c r="R32" i="48"/>
  <c r="BF32" i="48"/>
  <c r="Z32" i="48"/>
  <c r="AL32" i="48"/>
  <c r="BJ32" i="48"/>
  <c r="BJ54" i="48" s="1"/>
  <c r="AT32" i="48"/>
  <c r="AD32" i="48"/>
  <c r="N32" i="48"/>
  <c r="AP32" i="48"/>
  <c r="J32" i="48"/>
  <c r="BB32" i="48"/>
  <c r="V32" i="48"/>
  <c r="BC52" i="48"/>
  <c r="AH52" i="48"/>
  <c r="AF52" i="48"/>
  <c r="H36" i="48"/>
  <c r="I36" i="48"/>
  <c r="BF52" i="48"/>
  <c r="BM31" i="48"/>
  <c r="BI31" i="48"/>
  <c r="BE31" i="48"/>
  <c r="BA31" i="48"/>
  <c r="AW31" i="48"/>
  <c r="AS31" i="48"/>
  <c r="AO31" i="48"/>
  <c r="AK31" i="48"/>
  <c r="AG31" i="48"/>
  <c r="AC31" i="48"/>
  <c r="Y31" i="48"/>
  <c r="U31" i="48"/>
  <c r="Q31" i="48"/>
  <c r="M31" i="48"/>
  <c r="I31" i="48"/>
  <c r="BL31" i="48"/>
  <c r="BH31" i="48"/>
  <c r="BD31" i="48"/>
  <c r="AZ31" i="48"/>
  <c r="AV31" i="48"/>
  <c r="AR31" i="48"/>
  <c r="AN31" i="48"/>
  <c r="AJ31" i="48"/>
  <c r="AF31" i="48"/>
  <c r="AB31" i="48"/>
  <c r="X31" i="48"/>
  <c r="T31" i="48"/>
  <c r="P31" i="48"/>
  <c r="L31" i="48"/>
  <c r="H31" i="48"/>
  <c r="BG31" i="48"/>
  <c r="BN31" i="48"/>
  <c r="BC31" i="48"/>
  <c r="AU31" i="48"/>
  <c r="AM31" i="48"/>
  <c r="AE31" i="48"/>
  <c r="W31" i="48"/>
  <c r="AC53" i="48" s="1"/>
  <c r="O31" i="48"/>
  <c r="BJ31" i="48"/>
  <c r="AQ31" i="48"/>
  <c r="AA31" i="48"/>
  <c r="K31" i="48"/>
  <c r="BO31" i="48"/>
  <c r="AX31" i="48"/>
  <c r="AH31" i="48"/>
  <c r="R31" i="48"/>
  <c r="BK31" i="48"/>
  <c r="BB31" i="48"/>
  <c r="AT31" i="48"/>
  <c r="AL31" i="48"/>
  <c r="AD31" i="48"/>
  <c r="V31" i="48"/>
  <c r="N31" i="48"/>
  <c r="AY31" i="48"/>
  <c r="AI31" i="48"/>
  <c r="S31" i="48"/>
  <c r="BF31" i="48"/>
  <c r="AP31" i="48"/>
  <c r="Z31" i="48"/>
  <c r="J31" i="48"/>
  <c r="AG19" i="19"/>
  <c r="AE19" i="19"/>
  <c r="AD19" i="19"/>
  <c r="AF19" i="19"/>
  <c r="N141" i="45"/>
  <c r="M105" i="45"/>
  <c r="M141" i="45"/>
  <c r="L105" i="45"/>
  <c r="L141" i="45"/>
  <c r="M60" i="33" s="1"/>
  <c r="M84" i="33" s="1"/>
  <c r="E12" i="62" s="1"/>
  <c r="N105" i="45"/>
  <c r="O130" i="45"/>
  <c r="P49" i="33" s="1"/>
  <c r="H140" i="47"/>
  <c r="BC144" i="47"/>
  <c r="Q107" i="47"/>
  <c r="BC115" i="47"/>
  <c r="BC108" i="47"/>
  <c r="BC159" i="47"/>
  <c r="BC168" i="47"/>
  <c r="BC135" i="47"/>
  <c r="BC143" i="47"/>
  <c r="BC99" i="47"/>
  <c r="BC158" i="47"/>
  <c r="BD118" i="47"/>
  <c r="BA94" i="47"/>
  <c r="BK136" i="47"/>
  <c r="AD136" i="47"/>
  <c r="Q139" i="47"/>
  <c r="I105" i="47"/>
  <c r="BI118" i="47"/>
  <c r="O112" i="45"/>
  <c r="P31" i="33" s="1"/>
  <c r="O128" i="45"/>
  <c r="P47" i="33" s="1"/>
  <c r="BI116" i="47"/>
  <c r="BI117" i="47"/>
  <c r="BH135" i="47"/>
  <c r="BI115" i="47"/>
  <c r="F106" i="47"/>
  <c r="AL136" i="47"/>
  <c r="BI109" i="47"/>
  <c r="AA116" i="47"/>
  <c r="AA99" i="47"/>
  <c r="AA136" i="47"/>
  <c r="O118" i="45"/>
  <c r="P37" i="33" s="1"/>
  <c r="BF115" i="47"/>
  <c r="BC118" i="47"/>
  <c r="BC98" i="47"/>
  <c r="BC97" i="47"/>
  <c r="BC100" i="47"/>
  <c r="BC107" i="47"/>
  <c r="BC145" i="47"/>
  <c r="BC153" i="47"/>
  <c r="BC160" i="47"/>
  <c r="O113" i="45"/>
  <c r="P32" i="33" s="1"/>
  <c r="O99" i="45"/>
  <c r="P18" i="33" s="1"/>
  <c r="O86" i="45"/>
  <c r="P5" i="33" s="1"/>
  <c r="BC114" i="47"/>
  <c r="BC138" i="47"/>
  <c r="BC106" i="47"/>
  <c r="BC95" i="47"/>
  <c r="BC136" i="47"/>
  <c r="BC96" i="47"/>
  <c r="BC109" i="47"/>
  <c r="BC128" i="47"/>
  <c r="BC152" i="47"/>
  <c r="BC154" i="47"/>
  <c r="BC155" i="47"/>
  <c r="BC165" i="47"/>
  <c r="BC117" i="47"/>
  <c r="BC116" i="47"/>
  <c r="BC105" i="47"/>
  <c r="BC139" i="47"/>
  <c r="BC129" i="47"/>
  <c r="BC137" i="47"/>
  <c r="BC94" i="47"/>
  <c r="BC167" i="47"/>
  <c r="BC151" i="47"/>
  <c r="BC156" i="47"/>
  <c r="BC157" i="47"/>
  <c r="BM99" i="47"/>
  <c r="N105" i="47"/>
  <c r="BE99" i="47"/>
  <c r="Z129" i="47"/>
  <c r="L94" i="47"/>
  <c r="AI118" i="47"/>
  <c r="Z118" i="47"/>
  <c r="L115" i="47"/>
  <c r="Z96" i="47"/>
  <c r="AH97" i="47"/>
  <c r="L140" i="47"/>
  <c r="L141" i="47"/>
  <c r="BF114" i="47"/>
  <c r="L116" i="47"/>
  <c r="Z94" i="47"/>
  <c r="AX116" i="47"/>
  <c r="AH115" i="47"/>
  <c r="BE97" i="47"/>
  <c r="Z95" i="47"/>
  <c r="Z141" i="47"/>
  <c r="BF136" i="47"/>
  <c r="AA94" i="47"/>
  <c r="L109" i="47"/>
  <c r="BH129" i="47"/>
  <c r="AT136" i="47"/>
  <c r="BM117" i="47"/>
  <c r="BH98" i="47"/>
  <c r="BH115" i="47"/>
  <c r="O96" i="47"/>
  <c r="O97" i="47"/>
  <c r="L114" i="47"/>
  <c r="AA118" i="47"/>
  <c r="BE98" i="47"/>
  <c r="Z106" i="47"/>
  <c r="Z138" i="47"/>
  <c r="Z107" i="47"/>
  <c r="Z100" i="47"/>
  <c r="Z97" i="47"/>
  <c r="Z117" i="47"/>
  <c r="BD94" i="47"/>
  <c r="BF108" i="47"/>
  <c r="P142" i="47"/>
  <c r="AX107" i="47"/>
  <c r="L105" i="47"/>
  <c r="L135" i="47"/>
  <c r="L138" i="47"/>
  <c r="AH108" i="47"/>
  <c r="AA140" i="47"/>
  <c r="P106" i="47"/>
  <c r="AH138" i="47"/>
  <c r="AA108" i="47"/>
  <c r="AA135" i="47"/>
  <c r="L98" i="47"/>
  <c r="BD117" i="47"/>
  <c r="F118" i="47"/>
  <c r="P107" i="47"/>
  <c r="AX138" i="47"/>
  <c r="R94" i="47"/>
  <c r="L107" i="47"/>
  <c r="L108" i="47"/>
  <c r="L139" i="47"/>
  <c r="P97" i="47"/>
  <c r="AA98" i="47"/>
  <c r="AH99" i="47"/>
  <c r="P99" i="47"/>
  <c r="AA129" i="47"/>
  <c r="L129" i="47"/>
  <c r="P98" i="47"/>
  <c r="BF117" i="47"/>
  <c r="BD114" i="47"/>
  <c r="R117" i="47"/>
  <c r="BF116" i="47"/>
  <c r="BD115" i="47"/>
  <c r="P115" i="47"/>
  <c r="L106" i="47"/>
  <c r="L118" i="47"/>
  <c r="AA115" i="47"/>
  <c r="AA114" i="47"/>
  <c r="BE94" i="47"/>
  <c r="BE115" i="47"/>
  <c r="Z135" i="47"/>
  <c r="Z142" i="47"/>
  <c r="Z136" i="47"/>
  <c r="Z108" i="47"/>
  <c r="Z99" i="47"/>
  <c r="Z115" i="47"/>
  <c r="BF118" i="47"/>
  <c r="BD116" i="47"/>
  <c r="F126" i="47"/>
  <c r="AH98" i="47"/>
  <c r="L100" i="47"/>
  <c r="L117" i="47"/>
  <c r="AA117" i="47"/>
  <c r="F137" i="47"/>
  <c r="BE95" i="47"/>
  <c r="Z109" i="47"/>
  <c r="Z105" i="47"/>
  <c r="Z98" i="47"/>
  <c r="Z140" i="47"/>
  <c r="Z137" i="47"/>
  <c r="Z114" i="47"/>
  <c r="BF138" i="47"/>
  <c r="BD99" i="47"/>
  <c r="P108" i="47"/>
  <c r="AX139" i="47"/>
  <c r="L136" i="47"/>
  <c r="L137" i="47"/>
  <c r="L96" i="47"/>
  <c r="AA100" i="47"/>
  <c r="P96" i="47"/>
  <c r="AA96" i="47"/>
  <c r="AA141" i="47"/>
  <c r="F97" i="47"/>
  <c r="BF135" i="47"/>
  <c r="BE139" i="47"/>
  <c r="AS114" i="47"/>
  <c r="AT100" i="47"/>
  <c r="I139" i="47"/>
  <c r="AS136" i="47"/>
  <c r="I117" i="47"/>
  <c r="BG114" i="47"/>
  <c r="AT105" i="47"/>
  <c r="AT115" i="47"/>
  <c r="W140" i="47"/>
  <c r="AT96" i="47"/>
  <c r="AT114" i="47"/>
  <c r="I141" i="47"/>
  <c r="AS141" i="47"/>
  <c r="AT129" i="47"/>
  <c r="AT98" i="47"/>
  <c r="AT140" i="47"/>
  <c r="AT108" i="47"/>
  <c r="AT117" i="47"/>
  <c r="I108" i="47"/>
  <c r="I109" i="47"/>
  <c r="I96" i="47"/>
  <c r="AS94" i="47"/>
  <c r="AS135" i="47"/>
  <c r="AS106" i="47"/>
  <c r="BG116" i="47"/>
  <c r="AT95" i="47"/>
  <c r="AT116" i="47"/>
  <c r="I136" i="47"/>
  <c r="I97" i="47"/>
  <c r="BG139" i="47"/>
  <c r="AS95" i="47"/>
  <c r="AT135" i="47"/>
  <c r="AS139" i="47"/>
  <c r="AS116" i="47"/>
  <c r="AT138" i="47"/>
  <c r="AT99" i="47"/>
  <c r="AT137" i="47"/>
  <c r="AS117" i="47"/>
  <c r="AT97" i="47"/>
  <c r="AT142" i="47"/>
  <c r="AT107" i="47"/>
  <c r="AT94" i="47"/>
  <c r="AT141" i="47"/>
  <c r="AT118" i="47"/>
  <c r="I140" i="47"/>
  <c r="I135" i="47"/>
  <c r="I116" i="47"/>
  <c r="AS100" i="47"/>
  <c r="AS129" i="47"/>
  <c r="S52" i="48"/>
  <c r="BG115" i="47"/>
  <c r="AS115" i="47"/>
  <c r="F96" i="47"/>
  <c r="F116" i="47"/>
  <c r="AL135" i="47"/>
  <c r="I94" i="47"/>
  <c r="I138" i="47"/>
  <c r="I95" i="47"/>
  <c r="I129" i="47"/>
  <c r="I118" i="47"/>
  <c r="BG99" i="47"/>
  <c r="AS142" i="47"/>
  <c r="AS98" i="47"/>
  <c r="AS97" i="47"/>
  <c r="AS105" i="47"/>
  <c r="AS140" i="47"/>
  <c r="AS137" i="47"/>
  <c r="BG128" i="47"/>
  <c r="BF95" i="47"/>
  <c r="BG118" i="47"/>
  <c r="O118" i="47"/>
  <c r="AS118" i="47"/>
  <c r="F141" i="47"/>
  <c r="F115" i="47"/>
  <c r="I107" i="47"/>
  <c r="I98" i="47"/>
  <c r="I142" i="47"/>
  <c r="I106" i="47"/>
  <c r="I100" i="47"/>
  <c r="BG105" i="47"/>
  <c r="BG135" i="47"/>
  <c r="AS99" i="47"/>
  <c r="AS96" i="47"/>
  <c r="AS108" i="47"/>
  <c r="L128" i="47"/>
  <c r="Q116" i="47"/>
  <c r="AD105" i="47"/>
  <c r="AD108" i="47"/>
  <c r="H141" i="47"/>
  <c r="Q136" i="47"/>
  <c r="Q142" i="47"/>
  <c r="H93" i="47"/>
  <c r="L99" i="47"/>
  <c r="BA129" i="47"/>
  <c r="H117" i="47"/>
  <c r="BA98" i="47"/>
  <c r="AD142" i="47"/>
  <c r="Q99" i="47"/>
  <c r="BK118" i="47"/>
  <c r="H114" i="47"/>
  <c r="AD114" i="47"/>
  <c r="AD139" i="47"/>
  <c r="BF128" i="47"/>
  <c r="BH159" i="47"/>
  <c r="BI114" i="47"/>
  <c r="BM115" i="47"/>
  <c r="O114" i="47"/>
  <c r="F136" i="47"/>
  <c r="F98" i="47"/>
  <c r="F117" i="47"/>
  <c r="BH136" i="47"/>
  <c r="BA114" i="47"/>
  <c r="BH94" i="47"/>
  <c r="BI138" i="47"/>
  <c r="BI135" i="47"/>
  <c r="BM139" i="47"/>
  <c r="F142" i="47"/>
  <c r="BM138" i="47"/>
  <c r="BH128" i="47"/>
  <c r="BH166" i="47"/>
  <c r="BM160" i="47"/>
  <c r="O117" i="47"/>
  <c r="BI129" i="47"/>
  <c r="BM97" i="47"/>
  <c r="BM136" i="47"/>
  <c r="BA100" i="47"/>
  <c r="O115" i="47"/>
  <c r="F107" i="47"/>
  <c r="BI100" i="47"/>
  <c r="BM107" i="47"/>
  <c r="F101" i="47"/>
  <c r="BH145" i="47"/>
  <c r="R106" i="47"/>
  <c r="BD166" i="47"/>
  <c r="R109" i="47"/>
  <c r="BD151" i="47"/>
  <c r="BD167" i="47"/>
  <c r="O138" i="47"/>
  <c r="BD145" i="47"/>
  <c r="I99" i="47"/>
  <c r="I115" i="47"/>
  <c r="O140" i="47"/>
  <c r="O94" i="47"/>
  <c r="AI106" i="47"/>
  <c r="BD155" i="47"/>
  <c r="O103" i="45"/>
  <c r="P22" i="33" s="1"/>
  <c r="AK117" i="47"/>
  <c r="BM118" i="47"/>
  <c r="AX118" i="47"/>
  <c r="R115" i="47"/>
  <c r="N115" i="47"/>
  <c r="BH137" i="47"/>
  <c r="BH97" i="47"/>
  <c r="BH116" i="47"/>
  <c r="W107" i="47"/>
  <c r="AX96" i="47"/>
  <c r="AX137" i="47"/>
  <c r="AX105" i="47"/>
  <c r="R99" i="47"/>
  <c r="N142" i="47"/>
  <c r="BH107" i="47"/>
  <c r="BM100" i="47"/>
  <c r="BM106" i="47"/>
  <c r="BM129" i="47"/>
  <c r="R105" i="47"/>
  <c r="BH106" i="47"/>
  <c r="BH143" i="47"/>
  <c r="BH144" i="47"/>
  <c r="BH154" i="47"/>
  <c r="BH165" i="47"/>
  <c r="BM128" i="47"/>
  <c r="BM114" i="47"/>
  <c r="AX115" i="47"/>
  <c r="AX114" i="47"/>
  <c r="R114" i="47"/>
  <c r="R116" i="47"/>
  <c r="N116" i="47"/>
  <c r="BH95" i="47"/>
  <c r="BH138" i="47"/>
  <c r="BH118" i="47"/>
  <c r="W136" i="47"/>
  <c r="W118" i="47"/>
  <c r="T98" i="47"/>
  <c r="AX106" i="47"/>
  <c r="AX100" i="47"/>
  <c r="AX98" i="47"/>
  <c r="AX129" i="47"/>
  <c r="R95" i="47"/>
  <c r="N135" i="47"/>
  <c r="BH108" i="47"/>
  <c r="BH139" i="47"/>
  <c r="BM109" i="47"/>
  <c r="BM137" i="47"/>
  <c r="BM94" i="47"/>
  <c r="R129" i="47"/>
  <c r="BH155" i="47"/>
  <c r="BH158" i="47"/>
  <c r="BH167" i="47"/>
  <c r="AX117" i="47"/>
  <c r="R118" i="47"/>
  <c r="BH99" i="47"/>
  <c r="BH117" i="47"/>
  <c r="BH114" i="47"/>
  <c r="W108" i="47"/>
  <c r="AX136" i="47"/>
  <c r="AX99" i="47"/>
  <c r="AX94" i="47"/>
  <c r="AX108" i="47"/>
  <c r="AX95" i="47"/>
  <c r="AX135" i="47"/>
  <c r="R98" i="47"/>
  <c r="R97" i="47"/>
  <c r="N108" i="47"/>
  <c r="BH105" i="47"/>
  <c r="BH100" i="47"/>
  <c r="BH109" i="47"/>
  <c r="BM108" i="47"/>
  <c r="BM96" i="47"/>
  <c r="BM105" i="47"/>
  <c r="BM98" i="47"/>
  <c r="BH151" i="47"/>
  <c r="BH152" i="47"/>
  <c r="BH168" i="47"/>
  <c r="BH96" i="47"/>
  <c r="BM95" i="47"/>
  <c r="BH157" i="47"/>
  <c r="BH153" i="47"/>
  <c r="BH156" i="47"/>
  <c r="BM151" i="47"/>
  <c r="BM157" i="47"/>
  <c r="BD128" i="47"/>
  <c r="R140" i="47"/>
  <c r="R137" i="47"/>
  <c r="BD144" i="47"/>
  <c r="BD157" i="47"/>
  <c r="BD154" i="47"/>
  <c r="BD168" i="47"/>
  <c r="R142" i="47"/>
  <c r="R96" i="47"/>
  <c r="R136" i="47"/>
  <c r="R139" i="47"/>
  <c r="BD152" i="47"/>
  <c r="BD156" i="47"/>
  <c r="BD160" i="47"/>
  <c r="R138" i="47"/>
  <c r="R107" i="47"/>
  <c r="BD143" i="47"/>
  <c r="BD159" i="47"/>
  <c r="BD153" i="47"/>
  <c r="BD158" i="47"/>
  <c r="BD165" i="47"/>
  <c r="BM153" i="47"/>
  <c r="BM166" i="47"/>
  <c r="BM168" i="47"/>
  <c r="BM143" i="47"/>
  <c r="BM144" i="47"/>
  <c r="BM156" i="47"/>
  <c r="BM165" i="47"/>
  <c r="BM145" i="47"/>
  <c r="BM155" i="47"/>
  <c r="BM158" i="47"/>
  <c r="BM167" i="47"/>
  <c r="BD96" i="47"/>
  <c r="BD98" i="47"/>
  <c r="BD135" i="47"/>
  <c r="AA128" i="47"/>
  <c r="BD108" i="47"/>
  <c r="BD97" i="47"/>
  <c r="BD106" i="47"/>
  <c r="BD136" i="47"/>
  <c r="AB109" i="47"/>
  <c r="AM108" i="47"/>
  <c r="BD105" i="47"/>
  <c r="BD100" i="47"/>
  <c r="BD95" i="47"/>
  <c r="BD129" i="47"/>
  <c r="BM152" i="47"/>
  <c r="BM154" i="47"/>
  <c r="BM159" i="47"/>
  <c r="BD139" i="47"/>
  <c r="BF98" i="47"/>
  <c r="I137" i="47"/>
  <c r="BG137" i="47"/>
  <c r="BG98" i="47"/>
  <c r="BF129" i="47"/>
  <c r="AA106" i="47"/>
  <c r="BF109" i="47"/>
  <c r="BF100" i="47"/>
  <c r="BD137" i="47"/>
  <c r="BD107" i="47"/>
  <c r="BD109" i="47"/>
  <c r="AA139" i="47"/>
  <c r="AM114" i="47"/>
  <c r="BI137" i="47"/>
  <c r="BI99" i="47"/>
  <c r="BI94" i="47"/>
  <c r="BI98" i="47"/>
  <c r="F100" i="47"/>
  <c r="F108" i="47"/>
  <c r="O98" i="47"/>
  <c r="F93" i="47"/>
  <c r="BG138" i="47"/>
  <c r="BG95" i="47"/>
  <c r="BG100" i="47"/>
  <c r="AI135" i="47"/>
  <c r="H105" i="47"/>
  <c r="O116" i="47"/>
  <c r="S94" i="47"/>
  <c r="F129" i="47"/>
  <c r="BI95" i="47"/>
  <c r="BI97" i="47"/>
  <c r="BI136" i="47"/>
  <c r="BI96" i="47"/>
  <c r="F128" i="47"/>
  <c r="O139" i="47"/>
  <c r="O135" i="47"/>
  <c r="Q108" i="47"/>
  <c r="AM142" i="47"/>
  <c r="AS107" i="47"/>
  <c r="AA142" i="47"/>
  <c r="AA95" i="47"/>
  <c r="BG96" i="47"/>
  <c r="BA128" i="47"/>
  <c r="BK96" i="47"/>
  <c r="AI141" i="47"/>
  <c r="AB138" i="47"/>
  <c r="AB114" i="47"/>
  <c r="K106" i="47"/>
  <c r="S116" i="47"/>
  <c r="AM95" i="47"/>
  <c r="AA105" i="47"/>
  <c r="BK114" i="47"/>
  <c r="H116" i="47"/>
  <c r="AD118" i="47"/>
  <c r="AI115" i="47"/>
  <c r="AI114" i="47"/>
  <c r="Q100" i="47"/>
  <c r="Q115" i="47"/>
  <c r="W106" i="47"/>
  <c r="W117" i="47"/>
  <c r="W114" i="47"/>
  <c r="BA135" i="47"/>
  <c r="BA97" i="47"/>
  <c r="BA138" i="47"/>
  <c r="BA117" i="47"/>
  <c r="BA116" i="47"/>
  <c r="T94" i="47"/>
  <c r="T118" i="47"/>
  <c r="BK105" i="47"/>
  <c r="BK139" i="47"/>
  <c r="AD106" i="47"/>
  <c r="AD140" i="47"/>
  <c r="AD137" i="47"/>
  <c r="H125" i="47"/>
  <c r="H138" i="47"/>
  <c r="H135" i="47"/>
  <c r="BA95" i="47"/>
  <c r="Q94" i="47"/>
  <c r="Q137" i="47"/>
  <c r="Q140" i="47"/>
  <c r="Q129" i="47"/>
  <c r="Q138" i="47"/>
  <c r="H96" i="47"/>
  <c r="BA109" i="47"/>
  <c r="H95" i="47"/>
  <c r="BK128" i="47"/>
  <c r="AI138" i="47"/>
  <c r="AI97" i="47"/>
  <c r="BK129" i="47"/>
  <c r="AI109" i="47"/>
  <c r="AI98" i="47"/>
  <c r="AI136" i="47"/>
  <c r="AI95" i="47"/>
  <c r="AD109" i="47"/>
  <c r="BK117" i="47"/>
  <c r="BK116" i="47"/>
  <c r="H115" i="47"/>
  <c r="AD117" i="47"/>
  <c r="AD116" i="47"/>
  <c r="AI117" i="47"/>
  <c r="AO98" i="47"/>
  <c r="Q95" i="47"/>
  <c r="Q118" i="47"/>
  <c r="W137" i="47"/>
  <c r="W135" i="47"/>
  <c r="W116" i="47"/>
  <c r="K141" i="47"/>
  <c r="K118" i="47"/>
  <c r="BA139" i="47"/>
  <c r="BA105" i="47"/>
  <c r="BA115" i="47"/>
  <c r="BK138" i="47"/>
  <c r="AD129" i="47"/>
  <c r="AD107" i="47"/>
  <c r="AD94" i="47"/>
  <c r="AD141" i="47"/>
  <c r="H109" i="47"/>
  <c r="H129" i="47"/>
  <c r="H107" i="47"/>
  <c r="H142" i="47"/>
  <c r="H139" i="47"/>
  <c r="Q96" i="47"/>
  <c r="Q141" i="47"/>
  <c r="Q98" i="47"/>
  <c r="Q135" i="47"/>
  <c r="BA136" i="47"/>
  <c r="BA137" i="47"/>
  <c r="H97" i="47"/>
  <c r="H128" i="47"/>
  <c r="BK107" i="47"/>
  <c r="AI129" i="47"/>
  <c r="AI105" i="47"/>
  <c r="AI107" i="47"/>
  <c r="AI108" i="47"/>
  <c r="AI94" i="47"/>
  <c r="AI140" i="47"/>
  <c r="BK115" i="47"/>
  <c r="H118" i="47"/>
  <c r="AD115" i="47"/>
  <c r="AI116" i="47"/>
  <c r="Q117" i="47"/>
  <c r="Q114" i="47"/>
  <c r="W142" i="47"/>
  <c r="W129" i="47"/>
  <c r="W141" i="47"/>
  <c r="BA106" i="47"/>
  <c r="BA96" i="47"/>
  <c r="BA118" i="47"/>
  <c r="T100" i="47"/>
  <c r="BK94" i="47"/>
  <c r="AD95" i="47"/>
  <c r="AD138" i="47"/>
  <c r="AD135" i="47"/>
  <c r="H136" i="47"/>
  <c r="H137" i="47"/>
  <c r="H126" i="47"/>
  <c r="H108" i="47"/>
  <c r="H100" i="47"/>
  <c r="Q97" i="47"/>
  <c r="Q106" i="47"/>
  <c r="Q109" i="47"/>
  <c r="BA107" i="47"/>
  <c r="BA99" i="47"/>
  <c r="BA108" i="47"/>
  <c r="AI128" i="47"/>
  <c r="BK97" i="47"/>
  <c r="AI100" i="47"/>
  <c r="AI139" i="47"/>
  <c r="AI96" i="47"/>
  <c r="AI137" i="47"/>
  <c r="BB114" i="47"/>
  <c r="BB168" i="47"/>
  <c r="BB166" i="47"/>
  <c r="BB159" i="47"/>
  <c r="BB165" i="47"/>
  <c r="BB167" i="47"/>
  <c r="BB160" i="47"/>
  <c r="BB157" i="47"/>
  <c r="BB155" i="47"/>
  <c r="BB151" i="47"/>
  <c r="BB154" i="47"/>
  <c r="BB158" i="47"/>
  <c r="BB153" i="47"/>
  <c r="BB145" i="47"/>
  <c r="BB143" i="47"/>
  <c r="BB156" i="47"/>
  <c r="BB152" i="47"/>
  <c r="BB144" i="47"/>
  <c r="AJ128" i="47"/>
  <c r="AJ167" i="47"/>
  <c r="AJ165" i="47"/>
  <c r="AJ160" i="47"/>
  <c r="AJ166" i="47"/>
  <c r="AJ168" i="47"/>
  <c r="AJ159" i="47"/>
  <c r="AJ158" i="47"/>
  <c r="AJ156" i="47"/>
  <c r="AJ157" i="47"/>
  <c r="AJ152" i="47"/>
  <c r="AJ154" i="47"/>
  <c r="AJ155" i="47"/>
  <c r="AJ144" i="47"/>
  <c r="AJ153" i="47"/>
  <c r="AJ151" i="47"/>
  <c r="AJ145" i="47"/>
  <c r="AJ143" i="47"/>
  <c r="M167" i="47"/>
  <c r="M165" i="47"/>
  <c r="M166" i="47"/>
  <c r="M160" i="47"/>
  <c r="M158" i="47"/>
  <c r="M156" i="47"/>
  <c r="M154" i="47"/>
  <c r="M168" i="47"/>
  <c r="M159" i="47"/>
  <c r="M157" i="47"/>
  <c r="M155" i="47"/>
  <c r="M144" i="47"/>
  <c r="M153" i="47"/>
  <c r="M151" i="47"/>
  <c r="M152" i="47"/>
  <c r="M145" i="47"/>
  <c r="M143" i="47"/>
  <c r="BL115" i="47"/>
  <c r="BL167" i="47"/>
  <c r="BL165" i="47"/>
  <c r="BL160" i="47"/>
  <c r="BL168" i="47"/>
  <c r="BL166" i="47"/>
  <c r="BL159" i="47"/>
  <c r="BL158" i="47"/>
  <c r="BL156" i="47"/>
  <c r="BL154" i="47"/>
  <c r="BL152" i="47"/>
  <c r="BL145" i="47"/>
  <c r="BL157" i="47"/>
  <c r="BL144" i="47"/>
  <c r="BL155" i="47"/>
  <c r="BL153" i="47"/>
  <c r="BL151" i="47"/>
  <c r="BL143" i="47"/>
  <c r="AQ116" i="47"/>
  <c r="AQ168" i="47"/>
  <c r="AQ166" i="47"/>
  <c r="AQ167" i="47"/>
  <c r="AQ160" i="47"/>
  <c r="AQ159" i="47"/>
  <c r="AQ157" i="47"/>
  <c r="AQ155" i="47"/>
  <c r="AQ158" i="47"/>
  <c r="AQ156" i="47"/>
  <c r="AQ145" i="47"/>
  <c r="AQ143" i="47"/>
  <c r="AQ151" i="47"/>
  <c r="AQ152" i="47"/>
  <c r="AQ165" i="47"/>
  <c r="AQ153" i="47"/>
  <c r="AQ154" i="47"/>
  <c r="AQ144" i="47"/>
  <c r="P105" i="47"/>
  <c r="P167" i="47"/>
  <c r="P165" i="47"/>
  <c r="P160" i="47"/>
  <c r="P168" i="47"/>
  <c r="P166" i="47"/>
  <c r="P158" i="47"/>
  <c r="P156" i="47"/>
  <c r="P159" i="47"/>
  <c r="P152" i="47"/>
  <c r="P157" i="47"/>
  <c r="P144" i="47"/>
  <c r="P155" i="47"/>
  <c r="P154" i="47"/>
  <c r="P153" i="47"/>
  <c r="P151" i="47"/>
  <c r="P145" i="47"/>
  <c r="P143" i="47"/>
  <c r="BJ115" i="47"/>
  <c r="P114" i="47"/>
  <c r="AH114" i="47"/>
  <c r="AH116" i="47"/>
  <c r="J128" i="47"/>
  <c r="J168" i="47"/>
  <c r="J166" i="47"/>
  <c r="J167" i="47"/>
  <c r="J165" i="47"/>
  <c r="J160" i="47"/>
  <c r="J159" i="47"/>
  <c r="J157" i="47"/>
  <c r="J155" i="47"/>
  <c r="J158" i="47"/>
  <c r="J153" i="47"/>
  <c r="J151" i="47"/>
  <c r="J156" i="47"/>
  <c r="J145" i="47"/>
  <c r="J143" i="47"/>
  <c r="J152" i="47"/>
  <c r="J154" i="47"/>
  <c r="J144" i="47"/>
  <c r="AL95" i="47"/>
  <c r="AL117" i="47"/>
  <c r="BE129" i="47"/>
  <c r="BE136" i="47"/>
  <c r="BE137" i="47"/>
  <c r="BE138" i="47"/>
  <c r="BE118" i="47"/>
  <c r="S141" i="47"/>
  <c r="P137" i="47"/>
  <c r="AZ114" i="47"/>
  <c r="AZ167" i="47"/>
  <c r="AZ165" i="47"/>
  <c r="AZ160" i="47"/>
  <c r="AZ166" i="47"/>
  <c r="AZ168" i="47"/>
  <c r="AZ159" i="47"/>
  <c r="AZ158" i="47"/>
  <c r="AZ156" i="47"/>
  <c r="AZ154" i="47"/>
  <c r="AZ157" i="47"/>
  <c r="AZ152" i="47"/>
  <c r="AZ153" i="47"/>
  <c r="AZ155" i="47"/>
  <c r="AZ144" i="47"/>
  <c r="AZ151" i="47"/>
  <c r="AZ145" i="47"/>
  <c r="AZ143" i="47"/>
  <c r="AC116" i="47"/>
  <c r="AC167" i="47"/>
  <c r="AC165" i="47"/>
  <c r="AC166" i="47"/>
  <c r="AC159" i="47"/>
  <c r="AC160" i="47"/>
  <c r="AC158" i="47"/>
  <c r="AC156" i="47"/>
  <c r="AC154" i="47"/>
  <c r="AC157" i="47"/>
  <c r="AC155" i="47"/>
  <c r="AC144" i="47"/>
  <c r="AC153" i="47"/>
  <c r="AC151" i="47"/>
  <c r="AC168" i="47"/>
  <c r="AC145" i="47"/>
  <c r="AC143" i="47"/>
  <c r="AC152" i="47"/>
  <c r="U167" i="47"/>
  <c r="U165" i="47"/>
  <c r="U166" i="47"/>
  <c r="U159" i="47"/>
  <c r="U160" i="47"/>
  <c r="U168" i="47"/>
  <c r="U158" i="47"/>
  <c r="U156" i="47"/>
  <c r="U154" i="47"/>
  <c r="U157" i="47"/>
  <c r="U155" i="47"/>
  <c r="U144" i="47"/>
  <c r="U153" i="47"/>
  <c r="U151" i="47"/>
  <c r="U152" i="47"/>
  <c r="U145" i="47"/>
  <c r="U143" i="47"/>
  <c r="AK167" i="47"/>
  <c r="AK165" i="47"/>
  <c r="AK166" i="47"/>
  <c r="AK159" i="47"/>
  <c r="AK160" i="47"/>
  <c r="AK158" i="47"/>
  <c r="AK156" i="47"/>
  <c r="AK154" i="47"/>
  <c r="AK168" i="47"/>
  <c r="AK157" i="47"/>
  <c r="AK155" i="47"/>
  <c r="AK144" i="47"/>
  <c r="AK153" i="47"/>
  <c r="AK151" i="47"/>
  <c r="AK152" i="47"/>
  <c r="AK145" i="47"/>
  <c r="AK143" i="47"/>
  <c r="AH100" i="47"/>
  <c r="P100" i="47"/>
  <c r="AH109" i="47"/>
  <c r="AH139" i="47"/>
  <c r="K116" i="47"/>
  <c r="K168" i="47"/>
  <c r="K166" i="47"/>
  <c r="K167" i="47"/>
  <c r="K160" i="47"/>
  <c r="K159" i="47"/>
  <c r="K157" i="47"/>
  <c r="K155" i="47"/>
  <c r="K158" i="47"/>
  <c r="K156" i="47"/>
  <c r="K165" i="47"/>
  <c r="K145" i="47"/>
  <c r="K143" i="47"/>
  <c r="K153" i="47"/>
  <c r="K151" i="47"/>
  <c r="K152" i="47"/>
  <c r="K154" i="47"/>
  <c r="K144" i="47"/>
  <c r="AH106" i="47"/>
  <c r="AH141" i="47"/>
  <c r="AM98" i="47"/>
  <c r="AM168" i="47"/>
  <c r="AM166" i="47"/>
  <c r="AM165" i="47"/>
  <c r="AM160" i="47"/>
  <c r="AM159" i="47"/>
  <c r="AM157" i="47"/>
  <c r="AM155" i="47"/>
  <c r="AM167" i="47"/>
  <c r="AM158" i="47"/>
  <c r="AM156" i="47"/>
  <c r="AM145" i="47"/>
  <c r="AM143" i="47"/>
  <c r="AM153" i="47"/>
  <c r="AM154" i="47"/>
  <c r="AM152" i="47"/>
  <c r="AM151" i="47"/>
  <c r="AM144" i="47"/>
  <c r="AH137" i="47"/>
  <c r="AH128" i="47"/>
  <c r="AX168" i="47"/>
  <c r="AX166" i="47"/>
  <c r="AX159" i="47"/>
  <c r="AX167" i="47"/>
  <c r="AX165" i="47"/>
  <c r="AX157" i="47"/>
  <c r="AX155" i="47"/>
  <c r="AX160" i="47"/>
  <c r="AX153" i="47"/>
  <c r="AX151" i="47"/>
  <c r="AX154" i="47"/>
  <c r="AX145" i="47"/>
  <c r="AX143" i="47"/>
  <c r="AX156" i="47"/>
  <c r="AX144" i="47"/>
  <c r="AX158" i="47"/>
  <c r="AX152" i="47"/>
  <c r="AX97" i="47"/>
  <c r="R128" i="47"/>
  <c r="R168" i="47"/>
  <c r="R166" i="47"/>
  <c r="R159" i="47"/>
  <c r="R167" i="47"/>
  <c r="R165" i="47"/>
  <c r="R157" i="47"/>
  <c r="R155" i="47"/>
  <c r="R160" i="47"/>
  <c r="R153" i="47"/>
  <c r="R151" i="47"/>
  <c r="R154" i="47"/>
  <c r="R145" i="47"/>
  <c r="R143" i="47"/>
  <c r="R156" i="47"/>
  <c r="R158" i="47"/>
  <c r="R152" i="47"/>
  <c r="R144" i="47"/>
  <c r="R100" i="47"/>
  <c r="R108" i="47"/>
  <c r="R141" i="47"/>
  <c r="AX109" i="47"/>
  <c r="BF96" i="47"/>
  <c r="BF168" i="47"/>
  <c r="BF166" i="47"/>
  <c r="BF159" i="47"/>
  <c r="BF167" i="47"/>
  <c r="BF165" i="47"/>
  <c r="BF160" i="47"/>
  <c r="BF157" i="47"/>
  <c r="BF155" i="47"/>
  <c r="BF158" i="47"/>
  <c r="BF151" i="47"/>
  <c r="BF144" i="47"/>
  <c r="BF156" i="47"/>
  <c r="BF145" i="47"/>
  <c r="BF143" i="47"/>
  <c r="BF154" i="47"/>
  <c r="BF153" i="47"/>
  <c r="BF152" i="47"/>
  <c r="BF137" i="47"/>
  <c r="BF139" i="47"/>
  <c r="BF106" i="47"/>
  <c r="BF99" i="47"/>
  <c r="BF107" i="47"/>
  <c r="BF105" i="47"/>
  <c r="BF97" i="47"/>
  <c r="Z128" i="47"/>
  <c r="Z168" i="47"/>
  <c r="Z166" i="47"/>
  <c r="Z159" i="47"/>
  <c r="Z167" i="47"/>
  <c r="Z165" i="47"/>
  <c r="Z160" i="47"/>
  <c r="Z157" i="47"/>
  <c r="Z155" i="47"/>
  <c r="Z158" i="47"/>
  <c r="Z153" i="47"/>
  <c r="Z151" i="47"/>
  <c r="Z156" i="47"/>
  <c r="Z145" i="47"/>
  <c r="Z143" i="47"/>
  <c r="Z154" i="47"/>
  <c r="Z144" i="47"/>
  <c r="Z152" i="47"/>
  <c r="Z139" i="47"/>
  <c r="L95" i="47"/>
  <c r="L167" i="47"/>
  <c r="L165" i="47"/>
  <c r="L160" i="47"/>
  <c r="L166" i="47"/>
  <c r="L168" i="47"/>
  <c r="L158" i="47"/>
  <c r="L156" i="47"/>
  <c r="L152" i="47"/>
  <c r="L159" i="47"/>
  <c r="L154" i="47"/>
  <c r="L144" i="47"/>
  <c r="L145" i="47"/>
  <c r="L157" i="47"/>
  <c r="L153" i="47"/>
  <c r="L151" i="47"/>
  <c r="L155" i="47"/>
  <c r="L143" i="47"/>
  <c r="L97" i="47"/>
  <c r="AE115" i="47"/>
  <c r="AE168" i="47"/>
  <c r="AE166" i="47"/>
  <c r="AE165" i="47"/>
  <c r="AE160" i="47"/>
  <c r="AE159" i="47"/>
  <c r="AE157" i="47"/>
  <c r="AE155" i="47"/>
  <c r="AE167" i="47"/>
  <c r="AE158" i="47"/>
  <c r="AE156" i="47"/>
  <c r="AE145" i="47"/>
  <c r="AE143" i="47"/>
  <c r="AE152" i="47"/>
  <c r="AE153" i="47"/>
  <c r="AE144" i="47"/>
  <c r="AE154" i="47"/>
  <c r="AE151" i="47"/>
  <c r="BE128" i="47"/>
  <c r="BE167" i="47"/>
  <c r="BE165" i="47"/>
  <c r="BE168" i="47"/>
  <c r="BE159" i="47"/>
  <c r="BE160" i="47"/>
  <c r="BE158" i="47"/>
  <c r="BE156" i="47"/>
  <c r="BE154" i="47"/>
  <c r="BE166" i="47"/>
  <c r="BE157" i="47"/>
  <c r="BE155" i="47"/>
  <c r="BE144" i="47"/>
  <c r="BE152" i="47"/>
  <c r="BE151" i="47"/>
  <c r="BE153" i="47"/>
  <c r="BE145" i="47"/>
  <c r="BE143" i="47"/>
  <c r="P118" i="47"/>
  <c r="P116" i="47"/>
  <c r="AH118" i="47"/>
  <c r="AW128" i="47"/>
  <c r="AW167" i="47"/>
  <c r="AW165" i="47"/>
  <c r="AW168" i="47"/>
  <c r="AW159" i="47"/>
  <c r="AW160" i="47"/>
  <c r="AW158" i="47"/>
  <c r="AW156" i="47"/>
  <c r="AW154" i="47"/>
  <c r="AW157" i="47"/>
  <c r="AW155" i="47"/>
  <c r="AW144" i="47"/>
  <c r="AW166" i="47"/>
  <c r="AW153" i="47"/>
  <c r="AW151" i="47"/>
  <c r="AW152" i="47"/>
  <c r="AW145" i="47"/>
  <c r="AW143" i="47"/>
  <c r="V128" i="47"/>
  <c r="V168" i="47"/>
  <c r="V166" i="47"/>
  <c r="V159" i="47"/>
  <c r="V165" i="47"/>
  <c r="V167" i="47"/>
  <c r="V160" i="47"/>
  <c r="V157" i="47"/>
  <c r="V155" i="47"/>
  <c r="V153" i="47"/>
  <c r="V151" i="47"/>
  <c r="V144" i="47"/>
  <c r="V158" i="47"/>
  <c r="V145" i="47"/>
  <c r="V143" i="47"/>
  <c r="V156" i="47"/>
  <c r="V154" i="47"/>
  <c r="V152" i="47"/>
  <c r="AR128" i="47"/>
  <c r="AR167" i="47"/>
  <c r="AR165" i="47"/>
  <c r="AR160" i="47"/>
  <c r="AR166" i="47"/>
  <c r="AR168" i="47"/>
  <c r="AR158" i="47"/>
  <c r="AR156" i="47"/>
  <c r="AR159" i="47"/>
  <c r="AR152" i="47"/>
  <c r="AR155" i="47"/>
  <c r="AR145" i="47"/>
  <c r="AR154" i="47"/>
  <c r="AR144" i="47"/>
  <c r="AR157" i="47"/>
  <c r="AR153" i="47"/>
  <c r="AR151" i="47"/>
  <c r="AR143" i="47"/>
  <c r="BE96" i="47"/>
  <c r="BE100" i="47"/>
  <c r="BE105" i="47"/>
  <c r="BE135" i="47"/>
  <c r="BE114" i="47"/>
  <c r="P129" i="47"/>
  <c r="P135" i="47"/>
  <c r="P136" i="47"/>
  <c r="P141" i="47"/>
  <c r="AV167" i="47"/>
  <c r="AV165" i="47"/>
  <c r="AV160" i="47"/>
  <c r="AV168" i="47"/>
  <c r="AV166" i="47"/>
  <c r="AV159" i="47"/>
  <c r="AV158" i="47"/>
  <c r="AV156" i="47"/>
  <c r="AV152" i="47"/>
  <c r="AV157" i="47"/>
  <c r="AV144" i="47"/>
  <c r="AV145" i="47"/>
  <c r="AV155" i="47"/>
  <c r="AV154" i="47"/>
  <c r="AV153" i="47"/>
  <c r="AV151" i="47"/>
  <c r="AV143" i="47"/>
  <c r="AN167" i="47"/>
  <c r="AN165" i="47"/>
  <c r="AN160" i="47"/>
  <c r="AN168" i="47"/>
  <c r="AN166" i="47"/>
  <c r="AN158" i="47"/>
  <c r="AN156" i="47"/>
  <c r="AN155" i="47"/>
  <c r="AN154" i="47"/>
  <c r="AN152" i="47"/>
  <c r="AN145" i="47"/>
  <c r="AN144" i="47"/>
  <c r="AN157" i="47"/>
  <c r="AN159" i="47"/>
  <c r="AN153" i="47"/>
  <c r="AN151" i="47"/>
  <c r="AN143" i="47"/>
  <c r="AF167" i="47"/>
  <c r="AF165" i="47"/>
  <c r="AF160" i="47"/>
  <c r="AF168" i="47"/>
  <c r="AF166" i="47"/>
  <c r="AF159" i="47"/>
  <c r="AF158" i="47"/>
  <c r="AF156" i="47"/>
  <c r="AF152" i="47"/>
  <c r="AF157" i="47"/>
  <c r="AF144" i="47"/>
  <c r="AF145" i="47"/>
  <c r="AF155" i="47"/>
  <c r="AF154" i="47"/>
  <c r="AF153" i="47"/>
  <c r="AF151" i="47"/>
  <c r="AF143" i="47"/>
  <c r="T167" i="47"/>
  <c r="T165" i="47"/>
  <c r="T160" i="47"/>
  <c r="T166" i="47"/>
  <c r="T168" i="47"/>
  <c r="T159" i="47"/>
  <c r="T158" i="47"/>
  <c r="T156" i="47"/>
  <c r="T157" i="47"/>
  <c r="T152" i="47"/>
  <c r="T154" i="47"/>
  <c r="T145" i="47"/>
  <c r="T155" i="47"/>
  <c r="T144" i="47"/>
  <c r="T153" i="47"/>
  <c r="T151" i="47"/>
  <c r="T143" i="47"/>
  <c r="AO115" i="47"/>
  <c r="AO167" i="47"/>
  <c r="AO165" i="47"/>
  <c r="AO168" i="47"/>
  <c r="AO159" i="47"/>
  <c r="AO160" i="47"/>
  <c r="AO166" i="47"/>
  <c r="AO158" i="47"/>
  <c r="AO156" i="47"/>
  <c r="AO154" i="47"/>
  <c r="AO157" i="47"/>
  <c r="AO155" i="47"/>
  <c r="AO144" i="47"/>
  <c r="AO153" i="47"/>
  <c r="AO151" i="47"/>
  <c r="AO145" i="47"/>
  <c r="AO143" i="47"/>
  <c r="AO152" i="47"/>
  <c r="AH140" i="47"/>
  <c r="P109" i="47"/>
  <c r="AH135" i="47"/>
  <c r="AH129" i="47"/>
  <c r="O168" i="47"/>
  <c r="O166" i="47"/>
  <c r="O165" i="47"/>
  <c r="O160" i="47"/>
  <c r="O167" i="47"/>
  <c r="O159" i="47"/>
  <c r="O157" i="47"/>
  <c r="O155" i="47"/>
  <c r="O158" i="47"/>
  <c r="O156" i="47"/>
  <c r="O145" i="47"/>
  <c r="O143" i="47"/>
  <c r="O152" i="47"/>
  <c r="O154" i="47"/>
  <c r="O153" i="47"/>
  <c r="O151" i="47"/>
  <c r="O144" i="47"/>
  <c r="N128" i="47"/>
  <c r="N168" i="47"/>
  <c r="N166" i="47"/>
  <c r="N165" i="47"/>
  <c r="N167" i="47"/>
  <c r="N159" i="47"/>
  <c r="N157" i="47"/>
  <c r="N155" i="47"/>
  <c r="N160" i="47"/>
  <c r="N156" i="47"/>
  <c r="N154" i="47"/>
  <c r="N153" i="47"/>
  <c r="N151" i="47"/>
  <c r="N145" i="47"/>
  <c r="N143" i="47"/>
  <c r="N144" i="47"/>
  <c r="N152" i="47"/>
  <c r="N158" i="47"/>
  <c r="AA109" i="47"/>
  <c r="P128" i="47"/>
  <c r="BA167" i="47"/>
  <c r="BA165" i="47"/>
  <c r="BA166" i="47"/>
  <c r="BA159" i="47"/>
  <c r="BA160" i="47"/>
  <c r="BA168" i="47"/>
  <c r="BA158" i="47"/>
  <c r="BA156" i="47"/>
  <c r="BA154" i="47"/>
  <c r="BA157" i="47"/>
  <c r="BA155" i="47"/>
  <c r="BA144" i="47"/>
  <c r="BA151" i="47"/>
  <c r="BA153" i="47"/>
  <c r="BA145" i="47"/>
  <c r="BA143" i="47"/>
  <c r="BA152" i="47"/>
  <c r="S168" i="47"/>
  <c r="S166" i="47"/>
  <c r="S167" i="47"/>
  <c r="S160" i="47"/>
  <c r="S157" i="47"/>
  <c r="S155" i="47"/>
  <c r="S159" i="47"/>
  <c r="S165" i="47"/>
  <c r="S158" i="47"/>
  <c r="S156" i="47"/>
  <c r="S154" i="47"/>
  <c r="S145" i="47"/>
  <c r="S143" i="47"/>
  <c r="S152" i="47"/>
  <c r="S144" i="47"/>
  <c r="S153" i="47"/>
  <c r="S151" i="47"/>
  <c r="AL109" i="47"/>
  <c r="AL168" i="47"/>
  <c r="AL166" i="47"/>
  <c r="AL159" i="47"/>
  <c r="AL165" i="47"/>
  <c r="AL167" i="47"/>
  <c r="AL160" i="47"/>
  <c r="AL157" i="47"/>
  <c r="AL155" i="47"/>
  <c r="AL153" i="47"/>
  <c r="AL151" i="47"/>
  <c r="AL158" i="47"/>
  <c r="AL145" i="47"/>
  <c r="AL143" i="47"/>
  <c r="AL144" i="47"/>
  <c r="AL156" i="47"/>
  <c r="AL154" i="47"/>
  <c r="AL152" i="47"/>
  <c r="BJ128" i="47"/>
  <c r="BJ168" i="47"/>
  <c r="BJ166" i="47"/>
  <c r="BJ159" i="47"/>
  <c r="BJ165" i="47"/>
  <c r="BJ167" i="47"/>
  <c r="BJ157" i="47"/>
  <c r="BJ155" i="47"/>
  <c r="BJ156" i="47"/>
  <c r="BJ151" i="47"/>
  <c r="BJ153" i="47"/>
  <c r="BJ160" i="47"/>
  <c r="BJ154" i="47"/>
  <c r="BJ145" i="47"/>
  <c r="BJ143" i="47"/>
  <c r="BJ144" i="47"/>
  <c r="BJ152" i="47"/>
  <c r="BJ158" i="47"/>
  <c r="AH105" i="47"/>
  <c r="AH168" i="47"/>
  <c r="AH166" i="47"/>
  <c r="AH159" i="47"/>
  <c r="AH167" i="47"/>
  <c r="AH165" i="47"/>
  <c r="AH157" i="47"/>
  <c r="AH155" i="47"/>
  <c r="AH160" i="47"/>
  <c r="AH153" i="47"/>
  <c r="AH151" i="47"/>
  <c r="AH156" i="47"/>
  <c r="AH144" i="47"/>
  <c r="AH154" i="47"/>
  <c r="AH145" i="47"/>
  <c r="AH143" i="47"/>
  <c r="AH158" i="47"/>
  <c r="AH152" i="47"/>
  <c r="BJ114" i="47"/>
  <c r="P117" i="47"/>
  <c r="AU128" i="47"/>
  <c r="AU168" i="47"/>
  <c r="AU166" i="47"/>
  <c r="AU165" i="47"/>
  <c r="AU160" i="47"/>
  <c r="AU159" i="47"/>
  <c r="AU167" i="47"/>
  <c r="AU157" i="47"/>
  <c r="AU155" i="47"/>
  <c r="AU158" i="47"/>
  <c r="AU156" i="47"/>
  <c r="AU145" i="47"/>
  <c r="AU143" i="47"/>
  <c r="AU152" i="47"/>
  <c r="AU154" i="47"/>
  <c r="AU144" i="47"/>
  <c r="AU153" i="47"/>
  <c r="AU151" i="47"/>
  <c r="AP128" i="47"/>
  <c r="AP168" i="47"/>
  <c r="AP166" i="47"/>
  <c r="AP159" i="47"/>
  <c r="AP167" i="47"/>
  <c r="AP165" i="47"/>
  <c r="AP160" i="47"/>
  <c r="AP157" i="47"/>
  <c r="AP155" i="47"/>
  <c r="AP158" i="47"/>
  <c r="AP153" i="47"/>
  <c r="AP151" i="47"/>
  <c r="AP156" i="47"/>
  <c r="AP145" i="47"/>
  <c r="AP143" i="47"/>
  <c r="AP154" i="47"/>
  <c r="AP152" i="47"/>
  <c r="AP144" i="47"/>
  <c r="AH117" i="47"/>
  <c r="Y128" i="47"/>
  <c r="Y167" i="47"/>
  <c r="Y165" i="47"/>
  <c r="Y168" i="47"/>
  <c r="Y159" i="47"/>
  <c r="Y160" i="47"/>
  <c r="Y158" i="47"/>
  <c r="Y156" i="47"/>
  <c r="Y154" i="47"/>
  <c r="Y166" i="47"/>
  <c r="Y157" i="47"/>
  <c r="Y155" i="47"/>
  <c r="Y144" i="47"/>
  <c r="Y152" i="47"/>
  <c r="Y153" i="47"/>
  <c r="Y151" i="47"/>
  <c r="Y145" i="47"/>
  <c r="Y143" i="47"/>
  <c r="AL94" i="47"/>
  <c r="AL98" i="47"/>
  <c r="BE108" i="47"/>
  <c r="BE106" i="47"/>
  <c r="BE117" i="47"/>
  <c r="BE116" i="47"/>
  <c r="S96" i="47"/>
  <c r="BL95" i="47"/>
  <c r="P138" i="47"/>
  <c r="P139" i="47"/>
  <c r="P140" i="47"/>
  <c r="AH96" i="47"/>
  <c r="BE107" i="47"/>
  <c r="AB167" i="47"/>
  <c r="AB165" i="47"/>
  <c r="AB160" i="47"/>
  <c r="AB166" i="47"/>
  <c r="AB168" i="47"/>
  <c r="AB158" i="47"/>
  <c r="AB156" i="47"/>
  <c r="AB159" i="47"/>
  <c r="AB152" i="47"/>
  <c r="AB145" i="47"/>
  <c r="AB154" i="47"/>
  <c r="AB144" i="47"/>
  <c r="AB155" i="47"/>
  <c r="AB157" i="47"/>
  <c r="AB153" i="47"/>
  <c r="AB151" i="47"/>
  <c r="AB143" i="47"/>
  <c r="X108" i="47"/>
  <c r="X167" i="47"/>
  <c r="X165" i="47"/>
  <c r="X160" i="47"/>
  <c r="X168" i="47"/>
  <c r="X166" i="47"/>
  <c r="X158" i="47"/>
  <c r="X156" i="47"/>
  <c r="X155" i="47"/>
  <c r="X154" i="47"/>
  <c r="X152" i="47"/>
  <c r="X157" i="47"/>
  <c r="X144" i="47"/>
  <c r="X159" i="47"/>
  <c r="X145" i="47"/>
  <c r="X153" i="47"/>
  <c r="X151" i="47"/>
  <c r="X143" i="47"/>
  <c r="AY128" i="47"/>
  <c r="AY168" i="47"/>
  <c r="AY166" i="47"/>
  <c r="AY167" i="47"/>
  <c r="AY160" i="47"/>
  <c r="AY159" i="47"/>
  <c r="AY157" i="47"/>
  <c r="AY155" i="47"/>
  <c r="AY153" i="47"/>
  <c r="AY165" i="47"/>
  <c r="AY158" i="47"/>
  <c r="AY156" i="47"/>
  <c r="AY154" i="47"/>
  <c r="AY145" i="47"/>
  <c r="AY143" i="47"/>
  <c r="AY152" i="47"/>
  <c r="AY151" i="47"/>
  <c r="AY144" i="47"/>
  <c r="AG118" i="47"/>
  <c r="AG167" i="47"/>
  <c r="AG165" i="47"/>
  <c r="AG168" i="47"/>
  <c r="AG159" i="47"/>
  <c r="AG160" i="47"/>
  <c r="AG158" i="47"/>
  <c r="AG156" i="47"/>
  <c r="AG154" i="47"/>
  <c r="AG166" i="47"/>
  <c r="AG157" i="47"/>
  <c r="AG155" i="47"/>
  <c r="AG144" i="47"/>
  <c r="AG152" i="47"/>
  <c r="AG153" i="47"/>
  <c r="AG151" i="47"/>
  <c r="AG145" i="47"/>
  <c r="AG143" i="47"/>
  <c r="AH136" i="47"/>
  <c r="AH94" i="47"/>
  <c r="AH107" i="47"/>
  <c r="AH142" i="47"/>
  <c r="BI128" i="47"/>
  <c r="BI167" i="47"/>
  <c r="BI165" i="47"/>
  <c r="BI166" i="47"/>
  <c r="BI159" i="47"/>
  <c r="BI160" i="47"/>
  <c r="BI158" i="47"/>
  <c r="BI156" i="47"/>
  <c r="BI154" i="47"/>
  <c r="BI157" i="47"/>
  <c r="BI155" i="47"/>
  <c r="BI153" i="47"/>
  <c r="BI144" i="47"/>
  <c r="BI168" i="47"/>
  <c r="BI151" i="47"/>
  <c r="BI145" i="47"/>
  <c r="BI143" i="47"/>
  <c r="BI152" i="47"/>
  <c r="AT128" i="47"/>
  <c r="AT168" i="47"/>
  <c r="AT166" i="47"/>
  <c r="AT159" i="47"/>
  <c r="AT165" i="47"/>
  <c r="AT167" i="47"/>
  <c r="AT157" i="47"/>
  <c r="AT155" i="47"/>
  <c r="AT156" i="47"/>
  <c r="AT154" i="47"/>
  <c r="AT153" i="47"/>
  <c r="AT151" i="47"/>
  <c r="AT144" i="47"/>
  <c r="AT145" i="47"/>
  <c r="AT143" i="47"/>
  <c r="AT158" i="47"/>
  <c r="AT160" i="47"/>
  <c r="AT152" i="47"/>
  <c r="W168" i="47"/>
  <c r="W166" i="47"/>
  <c r="W165" i="47"/>
  <c r="W160" i="47"/>
  <c r="W159" i="47"/>
  <c r="W157" i="47"/>
  <c r="W155" i="47"/>
  <c r="W158" i="47"/>
  <c r="W156" i="47"/>
  <c r="W167" i="47"/>
  <c r="W145" i="47"/>
  <c r="W143" i="47"/>
  <c r="W153" i="47"/>
  <c r="W151" i="47"/>
  <c r="W154" i="47"/>
  <c r="W152" i="47"/>
  <c r="W144" i="47"/>
  <c r="P94" i="47"/>
  <c r="AA168" i="47"/>
  <c r="AA166" i="47"/>
  <c r="AA167" i="47"/>
  <c r="AA160" i="47"/>
  <c r="AA159" i="47"/>
  <c r="AA157" i="47"/>
  <c r="AA155" i="47"/>
  <c r="AA165" i="47"/>
  <c r="AA158" i="47"/>
  <c r="AA156" i="47"/>
  <c r="AA145" i="47"/>
  <c r="AA143" i="47"/>
  <c r="AA152" i="47"/>
  <c r="AA151" i="47"/>
  <c r="AA154" i="47"/>
  <c r="AA144" i="47"/>
  <c r="AA153" i="47"/>
  <c r="BG168" i="47"/>
  <c r="BG166" i="47"/>
  <c r="BG167" i="47"/>
  <c r="BG160" i="47"/>
  <c r="BG159" i="47"/>
  <c r="BG157" i="47"/>
  <c r="BG155" i="47"/>
  <c r="BG153" i="47"/>
  <c r="BG165" i="47"/>
  <c r="BG158" i="47"/>
  <c r="BG156" i="47"/>
  <c r="BG154" i="47"/>
  <c r="BG145" i="47"/>
  <c r="BG143" i="47"/>
  <c r="BG152" i="47"/>
  <c r="BG151" i="47"/>
  <c r="BG144" i="47"/>
  <c r="BG108" i="47"/>
  <c r="BG106" i="47"/>
  <c r="BG129" i="47"/>
  <c r="BG107" i="47"/>
  <c r="BG136" i="47"/>
  <c r="BG109" i="47"/>
  <c r="BG94" i="47"/>
  <c r="BG97" i="47"/>
  <c r="AS128" i="47"/>
  <c r="AS167" i="47"/>
  <c r="AS165" i="47"/>
  <c r="AS166" i="47"/>
  <c r="AS159" i="47"/>
  <c r="AS160" i="47"/>
  <c r="AS158" i="47"/>
  <c r="AS156" i="47"/>
  <c r="AS154" i="47"/>
  <c r="AS168" i="47"/>
  <c r="AS157" i="47"/>
  <c r="AS155" i="47"/>
  <c r="AS144" i="47"/>
  <c r="AS152" i="47"/>
  <c r="AS153" i="47"/>
  <c r="AS151" i="47"/>
  <c r="AS145" i="47"/>
  <c r="AS143" i="47"/>
  <c r="AS138" i="47"/>
  <c r="I128" i="47"/>
  <c r="I167" i="47"/>
  <c r="I165" i="47"/>
  <c r="I168" i="47"/>
  <c r="I160" i="47"/>
  <c r="I166" i="47"/>
  <c r="I158" i="47"/>
  <c r="I156" i="47"/>
  <c r="I154" i="47"/>
  <c r="I159" i="47"/>
  <c r="I157" i="47"/>
  <c r="I155" i="47"/>
  <c r="I144" i="47"/>
  <c r="I152" i="47"/>
  <c r="I153" i="47"/>
  <c r="I151" i="47"/>
  <c r="I145" i="47"/>
  <c r="I143" i="47"/>
  <c r="BK168" i="47"/>
  <c r="BK166" i="47"/>
  <c r="BK165" i="47"/>
  <c r="BK160" i="47"/>
  <c r="BK159" i="47"/>
  <c r="BK157" i="47"/>
  <c r="BK155" i="47"/>
  <c r="BK153" i="47"/>
  <c r="BK167" i="47"/>
  <c r="BK158" i="47"/>
  <c r="BK156" i="47"/>
  <c r="BK154" i="47"/>
  <c r="BK145" i="47"/>
  <c r="BK143" i="47"/>
  <c r="BK152" i="47"/>
  <c r="BK144" i="47"/>
  <c r="BK151" i="47"/>
  <c r="BK108" i="47"/>
  <c r="BK98" i="47"/>
  <c r="BK135" i="47"/>
  <c r="BK109" i="47"/>
  <c r="BK106" i="47"/>
  <c r="BK95" i="47"/>
  <c r="BK137" i="47"/>
  <c r="BK100" i="47"/>
  <c r="BK99" i="47"/>
  <c r="AD128" i="47"/>
  <c r="AD168" i="47"/>
  <c r="AD166" i="47"/>
  <c r="AD159" i="47"/>
  <c r="AD165" i="47"/>
  <c r="AD167" i="47"/>
  <c r="AD157" i="47"/>
  <c r="AD155" i="47"/>
  <c r="AD156" i="47"/>
  <c r="AD154" i="47"/>
  <c r="AD153" i="47"/>
  <c r="AD151" i="47"/>
  <c r="AD158" i="47"/>
  <c r="AD145" i="47"/>
  <c r="AD143" i="47"/>
  <c r="AD152" i="47"/>
  <c r="AD160" i="47"/>
  <c r="AD144" i="47"/>
  <c r="AD96" i="47"/>
  <c r="AD99" i="47"/>
  <c r="AD97" i="47"/>
  <c r="AD98" i="47"/>
  <c r="Q128" i="47"/>
  <c r="Q167" i="47"/>
  <c r="Q165" i="47"/>
  <c r="Q168" i="47"/>
  <c r="Q160" i="47"/>
  <c r="Q158" i="47"/>
  <c r="Q156" i="47"/>
  <c r="Q154" i="47"/>
  <c r="Q159" i="47"/>
  <c r="Q157" i="47"/>
  <c r="Q155" i="47"/>
  <c r="Q144" i="47"/>
  <c r="Q153" i="47"/>
  <c r="Q151" i="47"/>
  <c r="Q166" i="47"/>
  <c r="Q145" i="47"/>
  <c r="Q143" i="47"/>
  <c r="Q152" i="47"/>
  <c r="H94" i="47"/>
  <c r="H167" i="47"/>
  <c r="H165" i="47"/>
  <c r="H160" i="47"/>
  <c r="H168" i="47"/>
  <c r="H166" i="47"/>
  <c r="H158" i="47"/>
  <c r="H156" i="47"/>
  <c r="H155" i="47"/>
  <c r="H154" i="47"/>
  <c r="H152" i="47"/>
  <c r="H145" i="47"/>
  <c r="H144" i="47"/>
  <c r="H159" i="47"/>
  <c r="H153" i="47"/>
  <c r="H151" i="47"/>
  <c r="H157" i="47"/>
  <c r="H143" i="47"/>
  <c r="H98" i="47"/>
  <c r="H99" i="47"/>
  <c r="AI142" i="47"/>
  <c r="AI168" i="47"/>
  <c r="AI166" i="47"/>
  <c r="AI167" i="47"/>
  <c r="AI160" i="47"/>
  <c r="AI159" i="47"/>
  <c r="AI165" i="47"/>
  <c r="AI157" i="47"/>
  <c r="AI155" i="47"/>
  <c r="AI158" i="47"/>
  <c r="AI156" i="47"/>
  <c r="AI154" i="47"/>
  <c r="AI145" i="47"/>
  <c r="AI143" i="47"/>
  <c r="AI151" i="47"/>
  <c r="AI152" i="47"/>
  <c r="AI144" i="47"/>
  <c r="AI153" i="47"/>
  <c r="G114" i="47"/>
  <c r="G167" i="47"/>
  <c r="G158" i="47"/>
  <c r="G154" i="47"/>
  <c r="G145" i="47"/>
  <c r="G143" i="47"/>
  <c r="G168" i="47"/>
  <c r="G159" i="47"/>
  <c r="G155" i="47"/>
  <c r="G151" i="47"/>
  <c r="G165" i="47"/>
  <c r="G160" i="47"/>
  <c r="G156" i="47"/>
  <c r="G152" i="47"/>
  <c r="G166" i="47"/>
  <c r="G157" i="47"/>
  <c r="G153" i="47"/>
  <c r="G144" i="47"/>
  <c r="F159" i="47"/>
  <c r="F158" i="47"/>
  <c r="F157" i="47"/>
  <c r="F156" i="47"/>
  <c r="F155" i="47"/>
  <c r="F154" i="47"/>
  <c r="F153" i="47"/>
  <c r="F152" i="47"/>
  <c r="F168" i="47"/>
  <c r="F167" i="47"/>
  <c r="F166" i="47"/>
  <c r="F165" i="47"/>
  <c r="F145" i="47"/>
  <c r="F144" i="47"/>
  <c r="F143" i="47"/>
  <c r="F160" i="47"/>
  <c r="F151" i="47"/>
  <c r="F125" i="47"/>
  <c r="F92" i="47"/>
  <c r="F114" i="47"/>
  <c r="AY118" i="47"/>
  <c r="AK115" i="47"/>
  <c r="AG117" i="47"/>
  <c r="AG114" i="47"/>
  <c r="BL116" i="47"/>
  <c r="AQ115" i="47"/>
  <c r="AO94" i="47"/>
  <c r="AO118" i="47"/>
  <c r="AF115" i="47"/>
  <c r="U115" i="47"/>
  <c r="AZ115" i="47"/>
  <c r="AM118" i="47"/>
  <c r="AM105" i="47"/>
  <c r="AK118" i="47"/>
  <c r="AG115" i="47"/>
  <c r="BL114" i="47"/>
  <c r="AQ114" i="47"/>
  <c r="AO117" i="47"/>
  <c r="BJ99" i="47"/>
  <c r="BJ129" i="47"/>
  <c r="AF138" i="47"/>
  <c r="AM94" i="47"/>
  <c r="AM99" i="47"/>
  <c r="AM109" i="47"/>
  <c r="BJ116" i="47"/>
  <c r="BL117" i="47"/>
  <c r="AO116" i="47"/>
  <c r="AF118" i="47"/>
  <c r="AF116" i="47"/>
  <c r="AZ105" i="47"/>
  <c r="AZ118" i="47"/>
  <c r="AM117" i="47"/>
  <c r="AM116" i="47"/>
  <c r="BJ100" i="47"/>
  <c r="BJ118" i="47"/>
  <c r="AY115" i="47"/>
  <c r="AK116" i="47"/>
  <c r="AQ117" i="47"/>
  <c r="AF117" i="47"/>
  <c r="AZ117" i="47"/>
  <c r="AM115" i="47"/>
  <c r="BJ108" i="47"/>
  <c r="AM135" i="47"/>
  <c r="AM137" i="47"/>
  <c r="AM106" i="47"/>
  <c r="AM97" i="47"/>
  <c r="N114" i="47"/>
  <c r="X114" i="47"/>
  <c r="M116" i="47"/>
  <c r="AL99" i="47"/>
  <c r="AL140" i="47"/>
  <c r="AL105" i="47"/>
  <c r="AL142" i="47"/>
  <c r="AL139" i="47"/>
  <c r="AL116" i="47"/>
  <c r="K99" i="47"/>
  <c r="K138" i="47"/>
  <c r="K100" i="47"/>
  <c r="K129" i="47"/>
  <c r="K115" i="47"/>
  <c r="K114" i="47"/>
  <c r="N137" i="47"/>
  <c r="N96" i="47"/>
  <c r="N139" i="47"/>
  <c r="N136" i="47"/>
  <c r="X140" i="47"/>
  <c r="BB115" i="47"/>
  <c r="N118" i="47"/>
  <c r="M118" i="47"/>
  <c r="AL107" i="47"/>
  <c r="AL96" i="47"/>
  <c r="AL106" i="47"/>
  <c r="AL118" i="47"/>
  <c r="K98" i="47"/>
  <c r="K136" i="47"/>
  <c r="K137" i="47"/>
  <c r="K117" i="47"/>
  <c r="N141" i="47"/>
  <c r="N129" i="47"/>
  <c r="N106" i="47"/>
  <c r="N140" i="47"/>
  <c r="AN107" i="47"/>
  <c r="AN117" i="47"/>
  <c r="AL129" i="47"/>
  <c r="AL115" i="47"/>
  <c r="AL114" i="47"/>
  <c r="K95" i="47"/>
  <c r="K140" i="47"/>
  <c r="N100" i="47"/>
  <c r="N138" i="47"/>
  <c r="N107" i="47"/>
  <c r="N109" i="47"/>
  <c r="AA138" i="47"/>
  <c r="AA107" i="47"/>
  <c r="AF141" i="47"/>
  <c r="AF128" i="47"/>
  <c r="BL128" i="47"/>
  <c r="AZ128" i="47"/>
  <c r="U128" i="47"/>
  <c r="AG128" i="47"/>
  <c r="AO128" i="47"/>
  <c r="AK128" i="47"/>
  <c r="AE128" i="47"/>
  <c r="AQ128" i="47"/>
  <c r="G116" i="47"/>
  <c r="G128" i="47"/>
  <c r="AM138" i="47"/>
  <c r="AM128" i="47"/>
  <c r="W128" i="47"/>
  <c r="W105" i="47"/>
  <c r="W94" i="47"/>
  <c r="W98" i="47"/>
  <c r="W99" i="47"/>
  <c r="W96" i="47"/>
  <c r="W139" i="47"/>
  <c r="W95" i="47"/>
  <c r="W138" i="47"/>
  <c r="W97" i="47"/>
  <c r="W100" i="47"/>
  <c r="AB128" i="47"/>
  <c r="T114" i="47"/>
  <c r="T128" i="47"/>
  <c r="S128" i="47"/>
  <c r="O128" i="47"/>
  <c r="W109" i="47"/>
  <c r="BB128" i="47"/>
  <c r="M128" i="47"/>
  <c r="AV128" i="47"/>
  <c r="AN109" i="47"/>
  <c r="AN128" i="47"/>
  <c r="X128" i="47"/>
  <c r="AC128" i="47"/>
  <c r="K128" i="47"/>
  <c r="AL128" i="47"/>
  <c r="O55" i="48"/>
  <c r="C74" i="38"/>
  <c r="D74" i="38" s="1"/>
  <c r="E74" i="38" s="1"/>
  <c r="F74" i="38" s="1"/>
  <c r="G74" i="38" s="1"/>
  <c r="W64" i="48"/>
  <c r="BE64" i="48"/>
  <c r="AI64" i="48"/>
  <c r="X55" i="48"/>
  <c r="AN55" i="48"/>
  <c r="BH55" i="48"/>
  <c r="AT55" i="48"/>
  <c r="AR64" i="48"/>
  <c r="U64" i="48"/>
  <c r="BG64" i="48"/>
  <c r="U61" i="48"/>
  <c r="BB61" i="48"/>
  <c r="Z61" i="48"/>
  <c r="Q61" i="48"/>
  <c r="BF61" i="48"/>
  <c r="V52" i="48"/>
  <c r="AV64" i="48"/>
  <c r="K64" i="48"/>
  <c r="H64" i="48"/>
  <c r="AL64" i="48"/>
  <c r="AC61" i="48"/>
  <c r="BB52" i="48"/>
  <c r="AW64" i="48"/>
  <c r="AQ52" i="48"/>
  <c r="Y55" i="48"/>
  <c r="AO55" i="48"/>
  <c r="AG55" i="48"/>
  <c r="AI55" i="48"/>
  <c r="S55" i="48"/>
  <c r="AS55" i="48"/>
  <c r="AZ55" i="48"/>
  <c r="L55" i="48"/>
  <c r="K55" i="48"/>
  <c r="H55" i="48"/>
  <c r="AP61" i="48"/>
  <c r="AO61" i="48"/>
  <c r="AL61" i="48"/>
  <c r="V61" i="48"/>
  <c r="R61" i="48"/>
  <c r="AK61" i="48"/>
  <c r="BI107" i="47"/>
  <c r="BI108" i="47"/>
  <c r="BI139" i="47"/>
  <c r="BI105" i="47"/>
  <c r="BI106" i="47"/>
  <c r="F140" i="47"/>
  <c r="F99" i="47"/>
  <c r="F109" i="47"/>
  <c r="F135" i="47"/>
  <c r="F95" i="47"/>
  <c r="F105" i="47"/>
  <c r="F139" i="47"/>
  <c r="F94" i="47"/>
  <c r="Q52" i="48"/>
  <c r="H17" i="36"/>
  <c r="G22" i="36"/>
  <c r="BM52" i="48"/>
  <c r="AG64" i="48"/>
  <c r="M64" i="48"/>
  <c r="J64" i="48"/>
  <c r="L64" i="48"/>
  <c r="AP64" i="48"/>
  <c r="H60" i="48"/>
  <c r="BC64" i="48"/>
  <c r="AB64" i="48"/>
  <c r="T64" i="48"/>
  <c r="AS61" i="48"/>
  <c r="BO61" i="48"/>
  <c r="BN61" i="48"/>
  <c r="V64" i="48"/>
  <c r="W55" i="48"/>
  <c r="AH55" i="48"/>
  <c r="R55" i="48"/>
  <c r="Q55" i="48"/>
  <c r="N55" i="48"/>
  <c r="AE55" i="48"/>
  <c r="M55" i="48"/>
  <c r="Q64" i="48"/>
  <c r="T61" i="48"/>
  <c r="AU61" i="48"/>
  <c r="BE61" i="48"/>
  <c r="AE61" i="48"/>
  <c r="AT139" i="47"/>
  <c r="AT106" i="47"/>
  <c r="E24" i="36"/>
  <c r="F23" i="36"/>
  <c r="H56" i="48"/>
  <c r="BI52" i="48"/>
  <c r="K61" i="48"/>
  <c r="H61" i="48"/>
  <c r="AF64" i="48"/>
  <c r="AU55" i="48"/>
  <c r="BL55" i="48"/>
  <c r="AA64" i="48"/>
  <c r="BI61" i="48"/>
  <c r="BJ61" i="48"/>
  <c r="X61" i="48"/>
  <c r="J54" i="48"/>
  <c r="J61" i="48"/>
  <c r="AL137" i="47"/>
  <c r="AL108" i="47"/>
  <c r="AL141" i="47"/>
  <c r="AL100" i="47"/>
  <c r="AL97" i="47"/>
  <c r="N95" i="47"/>
  <c r="N94" i="47"/>
  <c r="N98" i="47"/>
  <c r="N97" i="47"/>
  <c r="N99" i="47"/>
  <c r="BJ107" i="47"/>
  <c r="BJ138" i="47"/>
  <c r="BJ139" i="47"/>
  <c r="BJ105" i="47"/>
  <c r="BJ95" i="47"/>
  <c r="BJ94" i="47"/>
  <c r="BJ98" i="47"/>
  <c r="BJ106" i="47"/>
  <c r="BJ135" i="47"/>
  <c r="BJ136" i="47"/>
  <c r="BJ137" i="47"/>
  <c r="BJ97" i="47"/>
  <c r="BJ109" i="47"/>
  <c r="BJ96" i="47"/>
  <c r="C73" i="38"/>
  <c r="C75" i="38" s="1"/>
  <c r="AM139" i="47"/>
  <c r="AM140" i="47"/>
  <c r="AM129" i="47"/>
  <c r="O106" i="47"/>
  <c r="O95" i="47"/>
  <c r="O136" i="47"/>
  <c r="O137" i="47"/>
  <c r="O107" i="47"/>
  <c r="O129" i="47"/>
  <c r="O99" i="47"/>
  <c r="O142" i="47"/>
  <c r="O108" i="47"/>
  <c r="O100" i="47"/>
  <c r="O141" i="47"/>
  <c r="O105" i="47"/>
  <c r="O109" i="47"/>
  <c r="AG98" i="47"/>
  <c r="S142" i="47"/>
  <c r="AG95" i="47"/>
  <c r="AN108" i="47"/>
  <c r="AB141" i="47"/>
  <c r="X142" i="47"/>
  <c r="AG97" i="47"/>
  <c r="AB139" i="47"/>
  <c r="AM96" i="47"/>
  <c r="AM100" i="47"/>
  <c r="AM107" i="47"/>
  <c r="AM136" i="47"/>
  <c r="AM141" i="47"/>
  <c r="AK97" i="47"/>
  <c r="AK96" i="47"/>
  <c r="AK95" i="47"/>
  <c r="AK98" i="47"/>
  <c r="AG100" i="47"/>
  <c r="AG99" i="47"/>
  <c r="BB100" i="47"/>
  <c r="BL105" i="47"/>
  <c r="AG96" i="47"/>
  <c r="AG94" i="47"/>
  <c r="AF136" i="47"/>
  <c r="BB135" i="47"/>
  <c r="AF108" i="47"/>
  <c r="AB117" i="47"/>
  <c r="T108" i="47"/>
  <c r="T105" i="47"/>
  <c r="AB106" i="47"/>
  <c r="AB108" i="47"/>
  <c r="AB142" i="47"/>
  <c r="AE118" i="47"/>
  <c r="S107" i="47"/>
  <c r="S105" i="47"/>
  <c r="S118" i="47"/>
  <c r="T109" i="47"/>
  <c r="T97" i="47"/>
  <c r="T136" i="47"/>
  <c r="T129" i="47"/>
  <c r="T135" i="47"/>
  <c r="T117" i="47"/>
  <c r="AE117" i="47"/>
  <c r="AE114" i="47"/>
  <c r="AB115" i="47"/>
  <c r="AB116" i="47"/>
  <c r="S100" i="47"/>
  <c r="S135" i="47"/>
  <c r="S108" i="47"/>
  <c r="S136" i="47"/>
  <c r="S115" i="47"/>
  <c r="S114" i="47"/>
  <c r="T96" i="47"/>
  <c r="T137" i="47"/>
  <c r="T140" i="47"/>
  <c r="T138" i="47"/>
  <c r="T139" i="47"/>
  <c r="T115" i="47"/>
  <c r="T116" i="47"/>
  <c r="S129" i="47"/>
  <c r="AB100" i="47"/>
  <c r="AB129" i="47"/>
  <c r="AB105" i="47"/>
  <c r="S95" i="47"/>
  <c r="S137" i="47"/>
  <c r="S99" i="47"/>
  <c r="S139" i="47"/>
  <c r="S97" i="47"/>
  <c r="S140" i="47"/>
  <c r="S117" i="47"/>
  <c r="T99" i="47"/>
  <c r="T95" i="47"/>
  <c r="T107" i="47"/>
  <c r="T142" i="47"/>
  <c r="S138" i="47"/>
  <c r="AB135" i="47"/>
  <c r="AB140" i="47"/>
  <c r="AB137" i="47"/>
  <c r="BB117" i="47"/>
  <c r="BB137" i="47"/>
  <c r="BB136" i="47"/>
  <c r="AN139" i="47"/>
  <c r="AN99" i="47"/>
  <c r="X107" i="47"/>
  <c r="AN115" i="47"/>
  <c r="G117" i="47"/>
  <c r="AV116" i="47"/>
  <c r="AC115" i="47"/>
  <c r="X118" i="47"/>
  <c r="X116" i="47"/>
  <c r="AN116" i="47"/>
  <c r="AV118" i="47"/>
  <c r="AC117" i="47"/>
  <c r="X117" i="47"/>
  <c r="BB99" i="47"/>
  <c r="BB97" i="47"/>
  <c r="BB129" i="47"/>
  <c r="U96" i="47"/>
  <c r="AN137" i="47"/>
  <c r="AN136" i="47"/>
  <c r="AF142" i="47"/>
  <c r="AF140" i="47"/>
  <c r="AF137" i="47"/>
  <c r="X137" i="47"/>
  <c r="X129" i="47"/>
  <c r="X135" i="47"/>
  <c r="X100" i="47"/>
  <c r="K142" i="47"/>
  <c r="K97" i="47"/>
  <c r="K107" i="47"/>
  <c r="K109" i="47"/>
  <c r="K139" i="47"/>
  <c r="K96" i="47"/>
  <c r="K105" i="47"/>
  <c r="K108" i="47"/>
  <c r="K135" i="47"/>
  <c r="G138" i="47"/>
  <c r="G139" i="47"/>
  <c r="G93" i="47"/>
  <c r="G97" i="47"/>
  <c r="G98" i="47"/>
  <c r="G108" i="47"/>
  <c r="G100" i="47"/>
  <c r="G142" i="47"/>
  <c r="G136" i="47"/>
  <c r="G135" i="47"/>
  <c r="G105" i="47"/>
  <c r="G95" i="47"/>
  <c r="G96" i="47"/>
  <c r="G109" i="47"/>
  <c r="G106" i="47"/>
  <c r="G137" i="47"/>
  <c r="G141" i="47"/>
  <c r="G126" i="47"/>
  <c r="G99" i="47"/>
  <c r="G107" i="47"/>
  <c r="G140" i="47"/>
  <c r="G129" i="47"/>
  <c r="G125" i="47"/>
  <c r="G94" i="47"/>
  <c r="G115" i="47"/>
  <c r="BB116" i="47"/>
  <c r="BB118" i="47"/>
  <c r="AN118" i="47"/>
  <c r="G118" i="47"/>
  <c r="AV117" i="47"/>
  <c r="AV114" i="47"/>
  <c r="AC118" i="47"/>
  <c r="X115" i="47"/>
  <c r="AN141" i="47"/>
  <c r="AN100" i="47"/>
  <c r="AN140" i="47"/>
  <c r="AF129" i="47"/>
  <c r="AF107" i="47"/>
  <c r="X141" i="47"/>
  <c r="X138" i="47"/>
  <c r="X139" i="47"/>
  <c r="X136" i="47"/>
  <c r="AQ107" i="47"/>
  <c r="AQ129" i="47"/>
  <c r="AQ108" i="47"/>
  <c r="AQ97" i="47"/>
  <c r="AQ109" i="47"/>
  <c r="AQ98" i="47"/>
  <c r="AQ100" i="47"/>
  <c r="AQ105" i="47"/>
  <c r="AQ96" i="47"/>
  <c r="AQ135" i="47"/>
  <c r="AQ106" i="47"/>
  <c r="AQ99" i="47"/>
  <c r="AQ142" i="47"/>
  <c r="AQ139" i="47"/>
  <c r="AQ95" i="47"/>
  <c r="AQ136" i="47"/>
  <c r="AQ138" i="47"/>
  <c r="AQ94" i="47"/>
  <c r="AQ140" i="47"/>
  <c r="AQ137" i="47"/>
  <c r="AQ141" i="47"/>
  <c r="AY138" i="47"/>
  <c r="AY99" i="47"/>
  <c r="AY100" i="47"/>
  <c r="AY136" i="47"/>
  <c r="AY97" i="47"/>
  <c r="AY139" i="47"/>
  <c r="AY135" i="47"/>
  <c r="AY107" i="47"/>
  <c r="AY94" i="47"/>
  <c r="AY96" i="47"/>
  <c r="AY98" i="47"/>
  <c r="AY106" i="47"/>
  <c r="AY108" i="47"/>
  <c r="AY137" i="47"/>
  <c r="AY105" i="47"/>
  <c r="AY129" i="47"/>
  <c r="AY95" i="47"/>
  <c r="AY114" i="47"/>
  <c r="U118" i="47"/>
  <c r="M115" i="47"/>
  <c r="U99" i="47"/>
  <c r="U95" i="47"/>
  <c r="AG139" i="47"/>
  <c r="AG135" i="47"/>
  <c r="AG106" i="47"/>
  <c r="AG140" i="47"/>
  <c r="AG136" i="47"/>
  <c r="AG107" i="47"/>
  <c r="AG138" i="47"/>
  <c r="AG105" i="47"/>
  <c r="AG109" i="47"/>
  <c r="AG137" i="47"/>
  <c r="AG142" i="47"/>
  <c r="AG129" i="47"/>
  <c r="AG141" i="47"/>
  <c r="AG108" i="47"/>
  <c r="AO99" i="47"/>
  <c r="AO139" i="47"/>
  <c r="AO135" i="47"/>
  <c r="AO106" i="47"/>
  <c r="AO96" i="47"/>
  <c r="AO95" i="47"/>
  <c r="AO100" i="47"/>
  <c r="AO140" i="47"/>
  <c r="AO136" i="47"/>
  <c r="AO107" i="47"/>
  <c r="AO142" i="47"/>
  <c r="AO129" i="47"/>
  <c r="AO109" i="47"/>
  <c r="AO141" i="47"/>
  <c r="AO108" i="47"/>
  <c r="AO138" i="47"/>
  <c r="AO105" i="47"/>
  <c r="AO97" i="47"/>
  <c r="AO137" i="47"/>
  <c r="AK139" i="47"/>
  <c r="AK135" i="47"/>
  <c r="AK105" i="47"/>
  <c r="AK140" i="47"/>
  <c r="AK136" i="47"/>
  <c r="AK106" i="47"/>
  <c r="AK138" i="47"/>
  <c r="AK108" i="47"/>
  <c r="AK99" i="47"/>
  <c r="AK100" i="47"/>
  <c r="AK137" i="47"/>
  <c r="AK107" i="47"/>
  <c r="AK142" i="47"/>
  <c r="AK129" i="47"/>
  <c r="AK109" i="47"/>
  <c r="AK141" i="47"/>
  <c r="U139" i="47"/>
  <c r="U135" i="47"/>
  <c r="U106" i="47"/>
  <c r="U140" i="47"/>
  <c r="U136" i="47"/>
  <c r="U107" i="47"/>
  <c r="U138" i="47"/>
  <c r="U109" i="47"/>
  <c r="U137" i="47"/>
  <c r="U108" i="47"/>
  <c r="U142" i="47"/>
  <c r="U129" i="47"/>
  <c r="U105" i="47"/>
  <c r="U141" i="47"/>
  <c r="U100" i="47"/>
  <c r="AY117" i="47"/>
  <c r="AY116" i="47"/>
  <c r="U116" i="47"/>
  <c r="U114" i="47"/>
  <c r="M117" i="47"/>
  <c r="U94" i="47"/>
  <c r="U98" i="47"/>
  <c r="AY109" i="47"/>
  <c r="U97" i="47"/>
  <c r="AC96" i="47"/>
  <c r="AC142" i="47"/>
  <c r="AC138" i="47"/>
  <c r="AC106" i="47"/>
  <c r="AC98" i="47"/>
  <c r="AC94" i="47"/>
  <c r="AC97" i="47"/>
  <c r="AC139" i="47"/>
  <c r="AC135" i="47"/>
  <c r="AC107" i="47"/>
  <c r="AC95" i="47"/>
  <c r="AC141" i="47"/>
  <c r="AC129" i="47"/>
  <c r="AC105" i="47"/>
  <c r="AC100" i="47"/>
  <c r="AC140" i="47"/>
  <c r="AC137" i="47"/>
  <c r="AC109" i="47"/>
  <c r="AC99" i="47"/>
  <c r="AC136" i="47"/>
  <c r="AC108" i="47"/>
  <c r="AE107" i="47"/>
  <c r="AE106" i="47"/>
  <c r="AE105" i="47"/>
  <c r="AE97" i="47"/>
  <c r="AE139" i="47"/>
  <c r="AE129" i="47"/>
  <c r="AE100" i="47"/>
  <c r="AE108" i="47"/>
  <c r="AE95" i="47"/>
  <c r="AE99" i="47"/>
  <c r="AE140" i="47"/>
  <c r="AE136" i="47"/>
  <c r="AE94" i="47"/>
  <c r="AE98" i="47"/>
  <c r="AE142" i="47"/>
  <c r="AE96" i="47"/>
  <c r="AE141" i="47"/>
  <c r="AE137" i="47"/>
  <c r="AE138" i="47"/>
  <c r="AE135" i="47"/>
  <c r="AE109" i="47"/>
  <c r="BB138" i="47"/>
  <c r="BB139" i="47"/>
  <c r="BB95" i="47"/>
  <c r="BB107" i="47"/>
  <c r="BB106" i="47"/>
  <c r="BB105" i="47"/>
  <c r="BB108" i="47"/>
  <c r="BB96" i="47"/>
  <c r="BB98" i="47"/>
  <c r="BB94" i="47"/>
  <c r="BB109" i="47"/>
  <c r="AF106" i="47"/>
  <c r="AF135" i="47"/>
  <c r="AF94" i="47"/>
  <c r="AF98" i="47"/>
  <c r="AF105" i="47"/>
  <c r="AF95" i="47"/>
  <c r="AF99" i="47"/>
  <c r="AF96" i="47"/>
  <c r="AF139" i="47"/>
  <c r="AF97" i="47"/>
  <c r="AF100" i="47"/>
  <c r="BL107" i="47"/>
  <c r="BL100" i="47"/>
  <c r="BL99" i="47"/>
  <c r="BL94" i="47"/>
  <c r="BL137" i="47"/>
  <c r="BL108" i="47"/>
  <c r="BL96" i="47"/>
  <c r="BL138" i="47"/>
  <c r="BL136" i="47"/>
  <c r="BL106" i="47"/>
  <c r="BL109" i="47"/>
  <c r="BL135" i="47"/>
  <c r="BL139" i="47"/>
  <c r="BL97" i="47"/>
  <c r="BL129" i="47"/>
  <c r="BL98" i="47"/>
  <c r="AZ137" i="47"/>
  <c r="AZ138" i="47"/>
  <c r="AZ107" i="47"/>
  <c r="AZ95" i="47"/>
  <c r="AZ109" i="47"/>
  <c r="AZ136" i="47"/>
  <c r="AZ106" i="47"/>
  <c r="AZ99" i="47"/>
  <c r="AZ100" i="47"/>
  <c r="AZ96" i="47"/>
  <c r="AZ135" i="47"/>
  <c r="AZ129" i="47"/>
  <c r="AZ97" i="47"/>
  <c r="AZ139" i="47"/>
  <c r="AZ108" i="47"/>
  <c r="AZ94" i="47"/>
  <c r="AZ98" i="47"/>
  <c r="AB136" i="47"/>
  <c r="AB95" i="47"/>
  <c r="AB99" i="47"/>
  <c r="AB96" i="47"/>
  <c r="AB107" i="47"/>
  <c r="AB97" i="47"/>
  <c r="AB94" i="47"/>
  <c r="AB98" i="47"/>
  <c r="T106" i="47"/>
  <c r="T141" i="47"/>
  <c r="AF109" i="47"/>
  <c r="M97" i="47"/>
  <c r="M96" i="47"/>
  <c r="M99" i="47"/>
  <c r="M95" i="47"/>
  <c r="M100" i="47"/>
  <c r="M94" i="47"/>
  <c r="M139" i="47"/>
  <c r="M135" i="47"/>
  <c r="M106" i="47"/>
  <c r="M109" i="47"/>
  <c r="M142" i="47"/>
  <c r="M138" i="47"/>
  <c r="M129" i="47"/>
  <c r="M105" i="47"/>
  <c r="M141" i="47"/>
  <c r="M137" i="47"/>
  <c r="M108" i="47"/>
  <c r="M98" i="47"/>
  <c r="M140" i="47"/>
  <c r="M136" i="47"/>
  <c r="M107" i="47"/>
  <c r="AV141" i="47"/>
  <c r="AV137" i="47"/>
  <c r="AV129" i="47"/>
  <c r="AV139" i="47"/>
  <c r="AV108" i="47"/>
  <c r="AV96" i="47"/>
  <c r="AV138" i="47"/>
  <c r="AV107" i="47"/>
  <c r="AV97" i="47"/>
  <c r="AV100" i="47"/>
  <c r="AV142" i="47"/>
  <c r="AV136" i="47"/>
  <c r="AV106" i="47"/>
  <c r="AV94" i="47"/>
  <c r="AV98" i="47"/>
  <c r="AV109" i="47"/>
  <c r="AV140" i="47"/>
  <c r="AV135" i="47"/>
  <c r="AV105" i="47"/>
  <c r="AV95" i="47"/>
  <c r="AV99" i="47"/>
  <c r="AN129" i="47"/>
  <c r="AN135" i="47"/>
  <c r="AN97" i="47"/>
  <c r="AN94" i="47"/>
  <c r="AN98" i="47"/>
  <c r="AN142" i="47"/>
  <c r="AN105" i="47"/>
  <c r="AN95" i="47"/>
  <c r="AN138" i="47"/>
  <c r="AN106" i="47"/>
  <c r="AN96" i="47"/>
  <c r="X105" i="47"/>
  <c r="X96" i="47"/>
  <c r="X97" i="47"/>
  <c r="X106" i="47"/>
  <c r="X94" i="47"/>
  <c r="X98" i="47"/>
  <c r="X95" i="47"/>
  <c r="X99" i="47"/>
  <c r="S106" i="47"/>
  <c r="S109" i="47"/>
  <c r="X109" i="47"/>
  <c r="N53" i="48"/>
  <c r="BH54" i="48"/>
  <c r="W54" i="48"/>
  <c r="BF54" i="48"/>
  <c r="AZ54" i="48"/>
  <c r="AH54" i="48"/>
  <c r="BO63" i="48"/>
  <c r="BN63" i="48"/>
  <c r="BJ63" i="48"/>
  <c r="BM63" i="48"/>
  <c r="AZ63" i="48"/>
  <c r="BC63" i="48"/>
  <c r="BI63" i="48"/>
  <c r="BH63" i="48"/>
  <c r="AX63" i="48"/>
  <c r="AJ63" i="48"/>
  <c r="R63" i="48"/>
  <c r="BG63" i="48"/>
  <c r="Y63" i="48"/>
  <c r="AN63" i="48"/>
  <c r="AS63" i="48"/>
  <c r="AY63" i="48"/>
  <c r="Q63" i="48"/>
  <c r="AE63" i="48"/>
  <c r="AI63" i="48"/>
  <c r="BA63" i="48"/>
  <c r="AT63" i="48"/>
  <c r="AA63" i="48"/>
  <c r="BB63" i="48"/>
  <c r="AM63" i="48"/>
  <c r="AC63" i="48"/>
  <c r="AO63" i="48"/>
  <c r="P63" i="48"/>
  <c r="Z63" i="48"/>
  <c r="AR63" i="48"/>
  <c r="J116" i="47"/>
  <c r="J115" i="47"/>
  <c r="J117" i="47"/>
  <c r="J118" i="47"/>
  <c r="J114" i="47"/>
  <c r="J99" i="47"/>
  <c r="J140" i="47"/>
  <c r="J136" i="47"/>
  <c r="J108" i="47"/>
  <c r="J98" i="47"/>
  <c r="J139" i="47"/>
  <c r="J135" i="47"/>
  <c r="J107" i="47"/>
  <c r="J100" i="47"/>
  <c r="J96" i="47"/>
  <c r="J94" i="47"/>
  <c r="J141" i="47"/>
  <c r="J137" i="47"/>
  <c r="J109" i="47"/>
  <c r="J105" i="47"/>
  <c r="J138" i="47"/>
  <c r="J95" i="47"/>
  <c r="J106" i="47"/>
  <c r="J97" i="47"/>
  <c r="J142" i="47"/>
  <c r="J129" i="47"/>
  <c r="AP114" i="47"/>
  <c r="AP118" i="47"/>
  <c r="AP116" i="47"/>
  <c r="AP117" i="47"/>
  <c r="AP115" i="47"/>
  <c r="AP96" i="47"/>
  <c r="AP140" i="47"/>
  <c r="AP136" i="47"/>
  <c r="AP107" i="47"/>
  <c r="AP99" i="47"/>
  <c r="AP139" i="47"/>
  <c r="AP135" i="47"/>
  <c r="AP106" i="47"/>
  <c r="AP141" i="47"/>
  <c r="AP137" i="47"/>
  <c r="AP108" i="47"/>
  <c r="AP100" i="47"/>
  <c r="AP98" i="47"/>
  <c r="AP105" i="47"/>
  <c r="AP95" i="47"/>
  <c r="AP142" i="47"/>
  <c r="AP97" i="47"/>
  <c r="AP138" i="47"/>
  <c r="AP109" i="47"/>
  <c r="AP129" i="47"/>
  <c r="AP94" i="47"/>
  <c r="V116" i="47"/>
  <c r="V118" i="47"/>
  <c r="V114" i="47"/>
  <c r="V115" i="47"/>
  <c r="V117" i="47"/>
  <c r="V141" i="47"/>
  <c r="V137" i="47"/>
  <c r="V108" i="47"/>
  <c r="V100" i="47"/>
  <c r="V94" i="47"/>
  <c r="V97" i="47"/>
  <c r="V140" i="47"/>
  <c r="V136" i="47"/>
  <c r="V107" i="47"/>
  <c r="V95" i="47"/>
  <c r="V98" i="47"/>
  <c r="V142" i="47"/>
  <c r="V138" i="47"/>
  <c r="V129" i="47"/>
  <c r="V105" i="47"/>
  <c r="V135" i="47"/>
  <c r="V96" i="47"/>
  <c r="V106" i="47"/>
  <c r="V109" i="47"/>
  <c r="V139" i="47"/>
  <c r="V99" i="47"/>
  <c r="AR114" i="47"/>
  <c r="AR118" i="47"/>
  <c r="AR116" i="47"/>
  <c r="AR115" i="47"/>
  <c r="AR117" i="47"/>
  <c r="AR99" i="47"/>
  <c r="AR100" i="47"/>
  <c r="AR142" i="47"/>
  <c r="AR138" i="47"/>
  <c r="AR129" i="47"/>
  <c r="AR141" i="47"/>
  <c r="AR137" i="47"/>
  <c r="AR108" i="47"/>
  <c r="AR105" i="47"/>
  <c r="AR139" i="47"/>
  <c r="AR135" i="47"/>
  <c r="AR106" i="47"/>
  <c r="AR136" i="47"/>
  <c r="AR107" i="47"/>
  <c r="AR109" i="47"/>
  <c r="AR94" i="47"/>
  <c r="AR96" i="47"/>
  <c r="AR98" i="47"/>
  <c r="AR140" i="47"/>
  <c r="AR95" i="47"/>
  <c r="AR97" i="47"/>
  <c r="AE52" i="48"/>
  <c r="AZ52" i="48"/>
  <c r="R52" i="48"/>
  <c r="AA52" i="48"/>
  <c r="AR52" i="48"/>
  <c r="W52" i="48"/>
  <c r="AB52" i="48"/>
  <c r="T52" i="48"/>
  <c r="AD52" i="48"/>
  <c r="AI52" i="48"/>
  <c r="U52" i="48"/>
  <c r="Y52" i="48"/>
  <c r="AV52" i="48"/>
  <c r="F10" i="36"/>
  <c r="K52" i="48"/>
  <c r="BJ52" i="48"/>
  <c r="Z52" i="48"/>
  <c r="F11" i="36"/>
  <c r="Y118" i="47"/>
  <c r="Y115" i="47"/>
  <c r="Y116" i="47"/>
  <c r="Y117" i="47"/>
  <c r="Y129" i="47"/>
  <c r="Y97" i="47"/>
  <c r="Y96" i="47"/>
  <c r="Y142" i="47"/>
  <c r="Y138" i="47"/>
  <c r="Y108" i="47"/>
  <c r="Y95" i="47"/>
  <c r="Y141" i="47"/>
  <c r="Y137" i="47"/>
  <c r="Y98" i="47"/>
  <c r="Y100" i="47"/>
  <c r="Y139" i="47"/>
  <c r="Y135" i="47"/>
  <c r="Y105" i="47"/>
  <c r="Y99" i="47"/>
  <c r="Y106" i="47"/>
  <c r="Y94" i="47"/>
  <c r="Y140" i="47"/>
  <c r="Y136" i="47"/>
  <c r="Y107" i="47"/>
  <c r="Y109" i="47"/>
  <c r="AU116" i="47"/>
  <c r="AU114" i="47"/>
  <c r="AU118" i="47"/>
  <c r="AU115" i="47"/>
  <c r="AU117" i="47"/>
  <c r="AU129" i="47"/>
  <c r="AU105" i="47"/>
  <c r="AU97" i="47"/>
  <c r="AU98" i="47"/>
  <c r="AU141" i="47"/>
  <c r="AU137" i="47"/>
  <c r="AU107" i="47"/>
  <c r="AU140" i="47"/>
  <c r="AU108" i="47"/>
  <c r="AU95" i="47"/>
  <c r="AU96" i="47"/>
  <c r="AU100" i="47"/>
  <c r="AU142" i="47"/>
  <c r="AU136" i="47"/>
  <c r="AU135" i="47"/>
  <c r="AU94" i="47"/>
  <c r="AU139" i="47"/>
  <c r="AU99" i="47"/>
  <c r="AU138" i="47"/>
  <c r="AU109" i="47"/>
  <c r="AU106" i="47"/>
  <c r="BM62" i="48"/>
  <c r="BL62" i="48"/>
  <c r="AZ62" i="48"/>
  <c r="AY62" i="48"/>
  <c r="BK62" i="48"/>
  <c r="BI62" i="48"/>
  <c r="AX62" i="48"/>
  <c r="BA62" i="48"/>
  <c r="AO62" i="48"/>
  <c r="Y62" i="48"/>
  <c r="AD62" i="48"/>
  <c r="AT62" i="48"/>
  <c r="BG62" i="48"/>
  <c r="AN62" i="48"/>
  <c r="T62" i="48"/>
  <c r="AL62" i="48"/>
  <c r="BJ62" i="48"/>
  <c r="AJ62" i="48"/>
  <c r="P62" i="48"/>
  <c r="AP62" i="48"/>
  <c r="O62" i="48"/>
  <c r="BE62" i="48"/>
  <c r="AK62" i="48"/>
  <c r="AI62" i="48"/>
  <c r="AH62" i="48"/>
  <c r="AU62" i="48"/>
  <c r="BH62" i="48"/>
  <c r="AG62" i="48"/>
  <c r="AV62" i="48"/>
  <c r="AA62" i="48"/>
  <c r="Z62" i="48"/>
  <c r="AE62" i="48"/>
  <c r="AW116" i="47"/>
  <c r="AW114" i="47"/>
  <c r="AW118" i="47"/>
  <c r="AW115" i="47"/>
  <c r="AW117" i="47"/>
  <c r="AW95" i="47"/>
  <c r="AW97" i="47"/>
  <c r="AW137" i="47"/>
  <c r="AW129" i="47"/>
  <c r="AW105" i="47"/>
  <c r="AW96" i="47"/>
  <c r="AW98" i="47"/>
  <c r="AW100" i="47"/>
  <c r="AW138" i="47"/>
  <c r="AW106" i="47"/>
  <c r="AW99" i="47"/>
  <c r="AW139" i="47"/>
  <c r="AW107" i="47"/>
  <c r="AW136" i="47"/>
  <c r="AW135" i="47"/>
  <c r="AW109" i="47"/>
  <c r="AW94" i="47"/>
  <c r="AW108" i="47"/>
  <c r="AJ116" i="47"/>
  <c r="AJ117" i="47"/>
  <c r="AJ118" i="47"/>
  <c r="AJ114" i="47"/>
  <c r="AJ115" i="47"/>
  <c r="AJ129" i="47"/>
  <c r="AJ105" i="47"/>
  <c r="AJ141" i="47"/>
  <c r="AJ137" i="47"/>
  <c r="AJ107" i="47"/>
  <c r="AJ99" i="47"/>
  <c r="AJ140" i="47"/>
  <c r="AJ136" i="47"/>
  <c r="AJ106" i="47"/>
  <c r="AJ100" i="47"/>
  <c r="AJ142" i="47"/>
  <c r="AJ138" i="47"/>
  <c r="AJ108" i="47"/>
  <c r="AJ139" i="47"/>
  <c r="AJ135" i="47"/>
  <c r="AJ94" i="47"/>
  <c r="AJ95" i="47"/>
  <c r="AJ96" i="47"/>
  <c r="AJ97" i="47"/>
  <c r="AJ98" i="47"/>
  <c r="AJ109" i="47"/>
  <c r="O52" i="48"/>
  <c r="M52" i="48"/>
  <c r="L52" i="48"/>
  <c r="N52" i="48"/>
  <c r="AL52" i="48"/>
  <c r="AC52" i="48"/>
  <c r="J14" i="36"/>
  <c r="J16" i="36" s="1"/>
  <c r="AY54" i="48" l="1"/>
  <c r="AE54" i="48"/>
  <c r="R53" i="48"/>
  <c r="S53" i="48"/>
  <c r="AS53" i="48"/>
  <c r="BI53" i="48"/>
  <c r="G3" i="36"/>
  <c r="G5" i="36" s="1"/>
  <c r="C23" i="57"/>
  <c r="K181" i="47"/>
  <c r="K15" i="58" s="1"/>
  <c r="G181" i="47"/>
  <c r="C15" i="58" s="1"/>
  <c r="K177" i="47"/>
  <c r="I181" i="47"/>
  <c r="G15" i="58" s="1"/>
  <c r="J181" i="47"/>
  <c r="I15" i="58" s="1"/>
  <c r="G177" i="47"/>
  <c r="H181" i="47"/>
  <c r="E15" i="58" s="1"/>
  <c r="H177" i="47"/>
  <c r="J177" i="47"/>
  <c r="I177" i="47"/>
  <c r="AV53" i="48"/>
  <c r="AX53" i="48"/>
  <c r="X53" i="48"/>
  <c r="AN53" i="48"/>
  <c r="BD53" i="48"/>
  <c r="BE146" i="47"/>
  <c r="AE146" i="47"/>
  <c r="K146" i="47"/>
  <c r="AB146" i="47"/>
  <c r="S146" i="47"/>
  <c r="BJ146" i="47"/>
  <c r="F146" i="47"/>
  <c r="BK146" i="47"/>
  <c r="AW146" i="47"/>
  <c r="J146" i="47"/>
  <c r="R146" i="47"/>
  <c r="AJ146" i="47"/>
  <c r="AN146" i="47"/>
  <c r="M146" i="47"/>
  <c r="BL146" i="47"/>
  <c r="AO146" i="47"/>
  <c r="AY146" i="47"/>
  <c r="H146" i="47"/>
  <c r="AI146" i="47"/>
  <c r="BD146" i="47"/>
  <c r="N146" i="47"/>
  <c r="AA146" i="47"/>
  <c r="BM146" i="47"/>
  <c r="AC146" i="47"/>
  <c r="AG146" i="47"/>
  <c r="AU146" i="47"/>
  <c r="Y146" i="47"/>
  <c r="AR146" i="47"/>
  <c r="AP146" i="47"/>
  <c r="AV146" i="47"/>
  <c r="AZ146" i="47"/>
  <c r="AF146" i="47"/>
  <c r="G146" i="47"/>
  <c r="X146" i="47"/>
  <c r="O146" i="47"/>
  <c r="BI146" i="47"/>
  <c r="AL146" i="47"/>
  <c r="AT146" i="47"/>
  <c r="V146" i="47"/>
  <c r="U146" i="47"/>
  <c r="AK146" i="47"/>
  <c r="AQ146" i="47"/>
  <c r="T146" i="47"/>
  <c r="BB146" i="47"/>
  <c r="AM146" i="47"/>
  <c r="P146" i="47"/>
  <c r="BA146" i="47"/>
  <c r="AS146" i="47"/>
  <c r="BF146" i="47"/>
  <c r="BC146" i="47"/>
  <c r="AH146" i="47"/>
  <c r="AD146" i="47"/>
  <c r="Q146" i="47"/>
  <c r="W146" i="47"/>
  <c r="AX146" i="47"/>
  <c r="BG146" i="47"/>
  <c r="I146" i="47"/>
  <c r="Z146" i="47"/>
  <c r="L146" i="47"/>
  <c r="BH146" i="47"/>
  <c r="BN53" i="48"/>
  <c r="BK54" i="48"/>
  <c r="BJ53" i="48"/>
  <c r="BF53" i="48"/>
  <c r="AX54" i="48"/>
  <c r="AM53" i="48"/>
  <c r="AE53" i="48"/>
  <c r="AQ54" i="48"/>
  <c r="BB53" i="48"/>
  <c r="AO53" i="48"/>
  <c r="S54" i="48"/>
  <c r="M24" i="33"/>
  <c r="M83" i="33" s="1"/>
  <c r="O60" i="33"/>
  <c r="O84" i="33" s="1"/>
  <c r="G12" i="62" s="1"/>
  <c r="N60" i="33"/>
  <c r="N84" i="33" s="1"/>
  <c r="F12" i="62" s="1"/>
  <c r="O24" i="33"/>
  <c r="O83" i="33" s="1"/>
  <c r="G11" i="62" s="1"/>
  <c r="N24" i="33"/>
  <c r="N83" i="33" s="1"/>
  <c r="F11" i="62" s="1"/>
  <c r="BK53" i="48"/>
  <c r="AJ53" i="48"/>
  <c r="AP54" i="48"/>
  <c r="AG54" i="48"/>
  <c r="K54" i="48"/>
  <c r="R54" i="48"/>
  <c r="V54" i="48"/>
  <c r="BA53" i="48"/>
  <c r="AI53" i="48"/>
  <c r="BO53" i="48"/>
  <c r="Y53" i="48"/>
  <c r="BE53" i="48"/>
  <c r="AF54" i="48"/>
  <c r="AV54" i="48"/>
  <c r="BL54" i="48"/>
  <c r="BM54" i="48"/>
  <c r="BI54" i="48"/>
  <c r="AU54" i="48"/>
  <c r="BO54" i="48"/>
  <c r="AT53" i="48"/>
  <c r="AH53" i="48"/>
  <c r="Q53" i="48"/>
  <c r="AG53" i="48"/>
  <c r="BM53" i="48"/>
  <c r="BB54" i="48"/>
  <c r="Z54" i="48"/>
  <c r="X54" i="48"/>
  <c r="BD54" i="48"/>
  <c r="AO54" i="48"/>
  <c r="O100" i="45"/>
  <c r="P19" i="33" s="1"/>
  <c r="O147" i="45"/>
  <c r="P66" i="33" s="1"/>
  <c r="O149" i="45"/>
  <c r="P68" i="33" s="1"/>
  <c r="O119" i="45"/>
  <c r="P38" i="33" s="1"/>
  <c r="O134" i="45"/>
  <c r="P53" i="33" s="1"/>
  <c r="O114" i="45"/>
  <c r="P33" i="33" s="1"/>
  <c r="O116" i="45"/>
  <c r="P35" i="33" s="1"/>
  <c r="O123" i="45"/>
  <c r="P42" i="33" s="1"/>
  <c r="D73" i="38"/>
  <c r="D75" i="38" s="1"/>
  <c r="H59" i="48"/>
  <c r="P54" i="48"/>
  <c r="L53" i="48"/>
  <c r="I53" i="48"/>
  <c r="K53" i="48"/>
  <c r="H53" i="48"/>
  <c r="M54" i="48"/>
  <c r="BL53" i="48"/>
  <c r="X62" i="48"/>
  <c r="V62" i="48"/>
  <c r="AF62" i="48"/>
  <c r="W62" i="48"/>
  <c r="AQ62" i="48"/>
  <c r="BF62" i="48"/>
  <c r="K62" i="48"/>
  <c r="H62" i="48"/>
  <c r="BO62" i="48"/>
  <c r="N63" i="48"/>
  <c r="V63" i="48"/>
  <c r="AG63" i="48"/>
  <c r="AD63" i="48"/>
  <c r="AP63" i="48"/>
  <c r="AW63" i="48"/>
  <c r="AV63" i="48"/>
  <c r="AL63" i="48"/>
  <c r="U63" i="48"/>
  <c r="M63" i="48"/>
  <c r="J63" i="48"/>
  <c r="AN54" i="48"/>
  <c r="AI54" i="48"/>
  <c r="AR54" i="48"/>
  <c r="AM54" i="48"/>
  <c r="AB54" i="48"/>
  <c r="AT54" i="48"/>
  <c r="L54" i="48"/>
  <c r="I54" i="48"/>
  <c r="AD53" i="48"/>
  <c r="AU53" i="48"/>
  <c r="AF53" i="48"/>
  <c r="AK53" i="48"/>
  <c r="W53" i="48"/>
  <c r="AW53" i="48"/>
  <c r="AA53" i="48"/>
  <c r="M53" i="48"/>
  <c r="J53" i="48"/>
  <c r="G23" i="36"/>
  <c r="F24" i="36"/>
  <c r="L62" i="48"/>
  <c r="I62" i="48"/>
  <c r="K63" i="48"/>
  <c r="H63" i="48"/>
  <c r="AD54" i="48"/>
  <c r="Q62" i="48"/>
  <c r="N62" i="48"/>
  <c r="U62" i="48"/>
  <c r="AC62" i="48"/>
  <c r="AM62" i="48"/>
  <c r="AB62" i="48"/>
  <c r="BB62" i="48"/>
  <c r="BC62" i="48"/>
  <c r="M62" i="48"/>
  <c r="J62" i="48"/>
  <c r="I58" i="48"/>
  <c r="O63" i="48"/>
  <c r="AU63" i="48"/>
  <c r="W63" i="48"/>
  <c r="AK63" i="48"/>
  <c r="BF63" i="48"/>
  <c r="BL63" i="48"/>
  <c r="T54" i="48"/>
  <c r="Q54" i="48"/>
  <c r="AL54" i="48"/>
  <c r="BC54" i="48"/>
  <c r="AS54" i="48"/>
  <c r="AW54" i="48"/>
  <c r="BC53" i="48"/>
  <c r="AZ53" i="48"/>
  <c r="V53" i="48"/>
  <c r="AB53" i="48"/>
  <c r="Z53" i="48"/>
  <c r="AQ53" i="48"/>
  <c r="AY53" i="48"/>
  <c r="BG53" i="48"/>
  <c r="BE54" i="48"/>
  <c r="AS62" i="48"/>
  <c r="S62" i="48"/>
  <c r="AW62" i="48"/>
  <c r="R62" i="48"/>
  <c r="AR62" i="48"/>
  <c r="BD62" i="48"/>
  <c r="BN62" i="48"/>
  <c r="H58" i="48"/>
  <c r="X63" i="48"/>
  <c r="AB63" i="48"/>
  <c r="AH63" i="48"/>
  <c r="AF63" i="48"/>
  <c r="S63" i="48"/>
  <c r="T63" i="48"/>
  <c r="AQ63" i="48"/>
  <c r="BD63" i="48"/>
  <c r="BE63" i="48"/>
  <c r="L63" i="48"/>
  <c r="I63" i="48"/>
  <c r="BK63" i="48"/>
  <c r="U54" i="48"/>
  <c r="O54" i="48"/>
  <c r="AJ54" i="48"/>
  <c r="AC54" i="48"/>
  <c r="BG54" i="48"/>
  <c r="Y54" i="48"/>
  <c r="AK54" i="48"/>
  <c r="N54" i="48"/>
  <c r="AA54" i="48"/>
  <c r="BA54" i="48"/>
  <c r="O53" i="48"/>
  <c r="P53" i="48"/>
  <c r="U53" i="48"/>
  <c r="AR53" i="48"/>
  <c r="AL53" i="48"/>
  <c r="T53" i="48"/>
  <c r="AP53" i="48"/>
  <c r="BH53" i="48"/>
  <c r="H22" i="36"/>
  <c r="I17" i="36"/>
  <c r="AD21" i="19"/>
  <c r="H6" i="36"/>
  <c r="G10" i="36"/>
  <c r="E22" i="58"/>
  <c r="H44" i="48"/>
  <c r="H26" i="36" l="1"/>
  <c r="G19" i="34" s="1"/>
  <c r="C24" i="57"/>
  <c r="E11" i="62"/>
  <c r="E13" i="62" s="1"/>
  <c r="F13" i="62"/>
  <c r="G13" i="62"/>
  <c r="M85" i="33"/>
  <c r="K180" i="47"/>
  <c r="J180" i="47"/>
  <c r="I180" i="47"/>
  <c r="H180" i="47"/>
  <c r="F15" i="34" s="1"/>
  <c r="G180" i="47"/>
  <c r="E15" i="34" s="1"/>
  <c r="H65" i="48"/>
  <c r="G11" i="36"/>
  <c r="N85" i="33"/>
  <c r="O85" i="33"/>
  <c r="O132" i="45"/>
  <c r="P51" i="33" s="1"/>
  <c r="O151" i="45"/>
  <c r="P70" i="33" s="1"/>
  <c r="O115" i="45"/>
  <c r="P34" i="33" s="1"/>
  <c r="O153" i="45"/>
  <c r="P72" i="33" s="1"/>
  <c r="AD22" i="19"/>
  <c r="E73" i="38"/>
  <c r="E75" i="38" s="1"/>
  <c r="I22" i="36"/>
  <c r="J17" i="36"/>
  <c r="J22" i="36" s="1"/>
  <c r="J26" i="36" s="1"/>
  <c r="G24" i="36"/>
  <c r="D20" i="57" s="1"/>
  <c r="H23" i="36"/>
  <c r="H10" i="36"/>
  <c r="G22" i="58"/>
  <c r="I19" i="34" l="1"/>
  <c r="K22" i="58"/>
  <c r="K15" i="34"/>
  <c r="G15" i="34"/>
  <c r="G18" i="58" s="1"/>
  <c r="H15" i="34"/>
  <c r="I18" i="58" s="1"/>
  <c r="I15" i="34"/>
  <c r="K18" i="58" s="1"/>
  <c r="H3" i="36"/>
  <c r="H5" i="36" s="1"/>
  <c r="H11" i="36" s="1"/>
  <c r="D23" i="57"/>
  <c r="D24" i="57" s="1"/>
  <c r="I26" i="36"/>
  <c r="H19" i="34" s="1"/>
  <c r="E18" i="58"/>
  <c r="C18" i="58"/>
  <c r="E16" i="62"/>
  <c r="M98" i="33"/>
  <c r="F73" i="38"/>
  <c r="G73" i="38" s="1"/>
  <c r="G75" i="38" s="1"/>
  <c r="O141" i="45"/>
  <c r="O105" i="45"/>
  <c r="F127" i="47"/>
  <c r="F44" i="47"/>
  <c r="F130" i="47" s="1"/>
  <c r="I125" i="47"/>
  <c r="I23" i="36"/>
  <c r="H24" i="36"/>
  <c r="E20" i="57" s="1"/>
  <c r="I22" i="58" l="1"/>
  <c r="E23" i="57"/>
  <c r="E24" i="57" s="1"/>
  <c r="I3" i="36"/>
  <c r="I5" i="36" s="1"/>
  <c r="I11" i="36" s="1"/>
  <c r="F75" i="38"/>
  <c r="P60" i="33"/>
  <c r="P84" i="33" s="1"/>
  <c r="H12" i="62" s="1"/>
  <c r="P24" i="33"/>
  <c r="P83" i="33" s="1"/>
  <c r="I24" i="36"/>
  <c r="F20" i="57" s="1"/>
  <c r="J23" i="36"/>
  <c r="J24" i="36" s="1"/>
  <c r="G20" i="57" s="1"/>
  <c r="J3" i="36" l="1"/>
  <c r="J5" i="36" s="1"/>
  <c r="J11" i="36" s="1"/>
  <c r="G23" i="57" s="1"/>
  <c r="G24" i="57" s="1"/>
  <c r="F23" i="57"/>
  <c r="F24" i="57" s="1"/>
  <c r="H11" i="62"/>
  <c r="H13" i="62" s="1"/>
  <c r="P85" i="33"/>
  <c r="L41" i="45" l="1"/>
  <c r="L60" i="45" l="1"/>
  <c r="L79" i="45" s="1"/>
  <c r="L122" i="45"/>
  <c r="M41" i="33" s="1"/>
  <c r="N122" i="45"/>
  <c r="O41" i="33" s="1"/>
  <c r="O122" i="45"/>
  <c r="P41" i="33" s="1"/>
  <c r="S143" i="45" l="1"/>
  <c r="T62" i="33" s="1"/>
  <c r="L164" i="45" l="1"/>
  <c r="P139" i="45" l="1"/>
  <c r="Q58" i="33" s="1"/>
  <c r="P93" i="45"/>
  <c r="Q12" i="33" s="1"/>
  <c r="P92" i="45" l="1"/>
  <c r="Q11" i="33" s="1"/>
  <c r="P126" i="45"/>
  <c r="Q45" i="33" s="1"/>
  <c r="P109" i="45" l="1"/>
  <c r="Q28" i="33" s="1"/>
  <c r="P146" i="45"/>
  <c r="Q65" i="33" s="1"/>
  <c r="P127" i="45"/>
  <c r="Q46" i="33" s="1"/>
  <c r="P158" i="45"/>
  <c r="Q77" i="33" s="1"/>
  <c r="P155" i="45"/>
  <c r="Q74" i="33" s="1"/>
  <c r="P108" i="45"/>
  <c r="Q27" i="33" s="1"/>
  <c r="P91" i="45"/>
  <c r="Q10" i="33" s="1"/>
  <c r="I34" i="48"/>
  <c r="I56" i="48" s="1"/>
  <c r="I12" i="48" l="1"/>
  <c r="G6" i="47" s="1"/>
  <c r="G92" i="47" s="1"/>
  <c r="P98" i="45"/>
  <c r="Q17" i="33" s="1"/>
  <c r="P90" i="45"/>
  <c r="Q9" i="33" s="1"/>
  <c r="P145" i="45"/>
  <c r="Q64" i="33" s="1"/>
  <c r="J36" i="48"/>
  <c r="J58" i="48" s="1"/>
  <c r="I37" i="48"/>
  <c r="I59" i="48" s="1"/>
  <c r="P144" i="45"/>
  <c r="Q63" i="33" s="1"/>
  <c r="P107" i="45"/>
  <c r="Q26" i="33" s="1"/>
  <c r="AE21" i="19"/>
  <c r="I38" i="48" l="1"/>
  <c r="I60" i="48" s="1"/>
  <c r="P115" i="45"/>
  <c r="Q34" i="33" s="1"/>
  <c r="P87" i="45"/>
  <c r="Q6" i="33" s="1"/>
  <c r="P97" i="45"/>
  <c r="Q16" i="33" s="1"/>
  <c r="P102" i="45"/>
  <c r="Q21" i="33" s="1"/>
  <c r="Q93" i="45"/>
  <c r="R12" i="33" s="1"/>
  <c r="P96" i="45"/>
  <c r="Q15" i="33" s="1"/>
  <c r="AH19" i="19"/>
  <c r="P125" i="45"/>
  <c r="Q44" i="33" s="1"/>
  <c r="P150" i="45"/>
  <c r="Q69" i="33" s="1"/>
  <c r="P131" i="45"/>
  <c r="Q50" i="33" s="1"/>
  <c r="Q139" i="45"/>
  <c r="R58" i="33" s="1"/>
  <c r="AE22" i="19"/>
  <c r="AF21" i="19"/>
  <c r="I65" i="48" l="1"/>
  <c r="F16" i="62" s="1"/>
  <c r="Q90" i="45"/>
  <c r="R9" i="33" s="1"/>
  <c r="Q91" i="45"/>
  <c r="R10" i="33" s="1"/>
  <c r="J34" i="48"/>
  <c r="J56" i="48" s="1"/>
  <c r="P113" i="45"/>
  <c r="Q32" i="33" s="1"/>
  <c r="Q126" i="45"/>
  <c r="R45" i="33" s="1"/>
  <c r="Q92" i="45"/>
  <c r="R11" i="33" s="1"/>
  <c r="P99" i="45"/>
  <c r="Q18" i="33" s="1"/>
  <c r="Q146" i="45"/>
  <c r="R65" i="33" s="1"/>
  <c r="Q127" i="45"/>
  <c r="R46" i="33" s="1"/>
  <c r="P103" i="45"/>
  <c r="Q22" i="33" s="1"/>
  <c r="P86" i="45"/>
  <c r="Q5" i="33" s="1"/>
  <c r="Q109" i="45"/>
  <c r="R28" i="33" s="1"/>
  <c r="P147" i="45"/>
  <c r="Q66" i="33" s="1"/>
  <c r="P128" i="45"/>
  <c r="Q47" i="33" s="1"/>
  <c r="P100" i="45"/>
  <c r="Q19" i="33" s="1"/>
  <c r="P149" i="45"/>
  <c r="Q68" i="33" s="1"/>
  <c r="P130" i="45"/>
  <c r="Q49" i="33" s="1"/>
  <c r="P112" i="45"/>
  <c r="Q31" i="33" s="1"/>
  <c r="P118" i="45"/>
  <c r="Q37" i="33" s="1"/>
  <c r="Q155" i="45"/>
  <c r="R74" i="33" s="1"/>
  <c r="P119" i="45"/>
  <c r="Q38" i="33" s="1"/>
  <c r="P151" i="45"/>
  <c r="Q70" i="33" s="1"/>
  <c r="T143" i="45"/>
  <c r="U62" i="33" s="1"/>
  <c r="G127" i="47"/>
  <c r="AF22" i="19"/>
  <c r="G44" i="47"/>
  <c r="I44" i="48"/>
  <c r="N98" i="33" l="1"/>
  <c r="J12" i="48"/>
  <c r="H6" i="47" s="1"/>
  <c r="H92" i="47" s="1"/>
  <c r="Q145" i="45"/>
  <c r="R64" i="33" s="1"/>
  <c r="Q98" i="45"/>
  <c r="R17" i="33" s="1"/>
  <c r="Q108" i="45"/>
  <c r="R27" i="33" s="1"/>
  <c r="Q158" i="45"/>
  <c r="R77" i="33" s="1"/>
  <c r="P132" i="45"/>
  <c r="Q51" i="33" s="1"/>
  <c r="P114" i="45"/>
  <c r="Q33" i="33" s="1"/>
  <c r="P122" i="45"/>
  <c r="Q41" i="33" s="1"/>
  <c r="AI19" i="19"/>
  <c r="P116" i="45"/>
  <c r="Q35" i="33" s="1"/>
  <c r="P153" i="45"/>
  <c r="Q72" i="33" s="1"/>
  <c r="P134" i="45"/>
  <c r="Q53" i="33" s="1"/>
  <c r="P123" i="45"/>
  <c r="Q42" i="33" s="1"/>
  <c r="M24" i="45"/>
  <c r="J37" i="48"/>
  <c r="J59" i="48" s="1"/>
  <c r="K36" i="48"/>
  <c r="K58" i="48" s="1"/>
  <c r="Q107" i="45"/>
  <c r="R26" i="33" s="1"/>
  <c r="Q115" i="45"/>
  <c r="R34" i="33" s="1"/>
  <c r="Q144" i="45"/>
  <c r="R63" i="33" s="1"/>
  <c r="Q96" i="45"/>
  <c r="R15" i="33" s="1"/>
  <c r="Q102" i="45"/>
  <c r="R21" i="33" s="1"/>
  <c r="H127" i="47"/>
  <c r="G130" i="47"/>
  <c r="H44" i="47"/>
  <c r="G15" i="47"/>
  <c r="G101" i="47" s="1"/>
  <c r="Q97" i="45" l="1"/>
  <c r="R16" i="33" s="1"/>
  <c r="P105" i="45"/>
  <c r="P141" i="45"/>
  <c r="Q125" i="45"/>
  <c r="R44" i="33" s="1"/>
  <c r="Q150" i="45"/>
  <c r="R69" i="33" s="1"/>
  <c r="Q131" i="45"/>
  <c r="R50" i="33" s="1"/>
  <c r="J38" i="48"/>
  <c r="R139" i="45"/>
  <c r="S58" i="33" s="1"/>
  <c r="Q130" i="45"/>
  <c r="R49" i="33" s="1"/>
  <c r="M60" i="45"/>
  <c r="Q112" i="45"/>
  <c r="R31" i="33" s="1"/>
  <c r="H130" i="47"/>
  <c r="G85" i="47"/>
  <c r="Q60" i="33" l="1"/>
  <c r="Q84" i="33" s="1"/>
  <c r="I12" i="62" s="1"/>
  <c r="Q24" i="33"/>
  <c r="Q83" i="33" s="1"/>
  <c r="R92" i="45"/>
  <c r="S11" i="33" s="1"/>
  <c r="Q113" i="45"/>
  <c r="R32" i="33" s="1"/>
  <c r="R93" i="45"/>
  <c r="S12" i="33" s="1"/>
  <c r="Q100" i="45"/>
  <c r="R19" i="33" s="1"/>
  <c r="U143" i="45"/>
  <c r="V62" i="33" s="1"/>
  <c r="Q86" i="45"/>
  <c r="R5" i="33" s="1"/>
  <c r="Q118" i="45"/>
  <c r="R37" i="33" s="1"/>
  <c r="Q99" i="45"/>
  <c r="R18" i="33" s="1"/>
  <c r="Q103" i="45"/>
  <c r="R22" i="33" s="1"/>
  <c r="Q147" i="45"/>
  <c r="R66" i="33" s="1"/>
  <c r="Q128" i="45"/>
  <c r="R47" i="33" s="1"/>
  <c r="Q87" i="45"/>
  <c r="R6" i="33" s="1"/>
  <c r="J44" i="48"/>
  <c r="J60" i="48"/>
  <c r="R155" i="45"/>
  <c r="S74" i="33" s="1"/>
  <c r="R127" i="45"/>
  <c r="S46" i="33" s="1"/>
  <c r="R126" i="45"/>
  <c r="S45" i="33" s="1"/>
  <c r="Q151" i="45"/>
  <c r="R70" i="33" s="1"/>
  <c r="M79" i="45"/>
  <c r="M164" i="45"/>
  <c r="AG21" i="19"/>
  <c r="H15" i="47"/>
  <c r="H101" i="47" s="1"/>
  <c r="I11" i="62" l="1"/>
  <c r="I13" i="62" s="1"/>
  <c r="J65" i="48"/>
  <c r="G16" i="62" s="1"/>
  <c r="Q85" i="33"/>
  <c r="K37" i="48"/>
  <c r="K59" i="48" s="1"/>
  <c r="K34" i="48"/>
  <c r="K56" i="48" s="1"/>
  <c r="Q123" i="45"/>
  <c r="R42" i="33" s="1"/>
  <c r="Q119" i="45"/>
  <c r="R38" i="33" s="1"/>
  <c r="R108" i="45"/>
  <c r="S27" i="33" s="1"/>
  <c r="Q114" i="45"/>
  <c r="R33" i="33" s="1"/>
  <c r="R158" i="45"/>
  <c r="S77" i="33" s="1"/>
  <c r="Q116" i="45"/>
  <c r="R35" i="33" s="1"/>
  <c r="R91" i="45"/>
  <c r="S10" i="33" s="1"/>
  <c r="Q122" i="45"/>
  <c r="R41" i="33" s="1"/>
  <c r="Q153" i="45"/>
  <c r="R72" i="33" s="1"/>
  <c r="Q134" i="45"/>
  <c r="R53" i="33" s="1"/>
  <c r="Q132" i="45"/>
  <c r="R51" i="33" s="1"/>
  <c r="R109" i="45"/>
  <c r="S28" i="33" s="1"/>
  <c r="Q149" i="45"/>
  <c r="R68" i="33" s="1"/>
  <c r="R146" i="45"/>
  <c r="S65" i="33" s="1"/>
  <c r="N24" i="45"/>
  <c r="R90" i="45"/>
  <c r="S9" i="33" s="1"/>
  <c r="AG22" i="19"/>
  <c r="H85" i="47"/>
  <c r="O98" i="33" l="1"/>
  <c r="K12" i="48"/>
  <c r="I6" i="47" s="1"/>
  <c r="S93" i="45"/>
  <c r="T12" i="33" s="1"/>
  <c r="R145" i="45"/>
  <c r="S64" i="33" s="1"/>
  <c r="Q141" i="45"/>
  <c r="Q105" i="45"/>
  <c r="R131" i="45"/>
  <c r="S50" i="33" s="1"/>
  <c r="R98" i="45"/>
  <c r="S17" i="33" s="1"/>
  <c r="AJ19" i="19"/>
  <c r="S127" i="45"/>
  <c r="T46" i="33" s="1"/>
  <c r="S139" i="45"/>
  <c r="T58" i="33" s="1"/>
  <c r="L36" i="48"/>
  <c r="L58" i="48" s="1"/>
  <c r="R107" i="45"/>
  <c r="S26" i="33" s="1"/>
  <c r="R144" i="45"/>
  <c r="S63" i="33" s="1"/>
  <c r="N60" i="45"/>
  <c r="N79" i="45" s="1"/>
  <c r="N164" i="45"/>
  <c r="I126" i="47"/>
  <c r="I127" i="47"/>
  <c r="I44" i="47"/>
  <c r="R60" i="33" l="1"/>
  <c r="R84" i="33" s="1"/>
  <c r="J12" i="62" s="1"/>
  <c r="R24" i="33"/>
  <c r="R83" i="33" s="1"/>
  <c r="R86" i="45"/>
  <c r="S5" i="33" s="1"/>
  <c r="R87" i="45"/>
  <c r="S6" i="33" s="1"/>
  <c r="R102" i="45"/>
  <c r="S21" i="33" s="1"/>
  <c r="R97" i="45"/>
  <c r="S16" i="33" s="1"/>
  <c r="R96" i="45"/>
  <c r="S15" i="33" s="1"/>
  <c r="K38" i="48"/>
  <c r="K60" i="48" s="1"/>
  <c r="I93" i="47"/>
  <c r="S92" i="45"/>
  <c r="T11" i="33" s="1"/>
  <c r="S109" i="45"/>
  <c r="T28" i="33" s="1"/>
  <c r="R150" i="45"/>
  <c r="S69" i="33" s="1"/>
  <c r="R125" i="45"/>
  <c r="S44" i="33" s="1"/>
  <c r="S155" i="45"/>
  <c r="T74" i="33" s="1"/>
  <c r="S126" i="45"/>
  <c r="T45" i="33" s="1"/>
  <c r="I130" i="47"/>
  <c r="AH21" i="19"/>
  <c r="J125" i="47" s="1"/>
  <c r="J11" i="62" l="1"/>
  <c r="J13" i="62" s="1"/>
  <c r="K65" i="48"/>
  <c r="H16" i="62" s="1"/>
  <c r="R85" i="33"/>
  <c r="L37" i="48"/>
  <c r="R99" i="45"/>
  <c r="S18" i="33" s="1"/>
  <c r="R115" i="45"/>
  <c r="S34" i="33" s="1"/>
  <c r="R103" i="45"/>
  <c r="S22" i="33" s="1"/>
  <c r="R100" i="45"/>
  <c r="S19" i="33" s="1"/>
  <c r="I92" i="47"/>
  <c r="S146" i="45"/>
  <c r="T65" i="33" s="1"/>
  <c r="R112" i="45"/>
  <c r="S31" i="33" s="1"/>
  <c r="S108" i="45"/>
  <c r="T27" i="33" s="1"/>
  <c r="R147" i="45"/>
  <c r="S66" i="33" s="1"/>
  <c r="R128" i="45"/>
  <c r="S47" i="33" s="1"/>
  <c r="R149" i="45"/>
  <c r="S68" i="33" s="1"/>
  <c r="R130" i="45"/>
  <c r="S49" i="33" s="1"/>
  <c r="R118" i="45"/>
  <c r="S37" i="33" s="1"/>
  <c r="S91" i="45"/>
  <c r="T10" i="33" s="1"/>
  <c r="K44" i="48"/>
  <c r="R113" i="45"/>
  <c r="S32" i="33" s="1"/>
  <c r="S158" i="45"/>
  <c r="T77" i="33" s="1"/>
  <c r="I15" i="47"/>
  <c r="I101" i="47" s="1"/>
  <c r="S90" i="45"/>
  <c r="T9" i="33" s="1"/>
  <c r="V143" i="45"/>
  <c r="W62" i="33" s="1"/>
  <c r="R114" i="45"/>
  <c r="S33" i="33" s="1"/>
  <c r="R151" i="45"/>
  <c r="S70" i="33" s="1"/>
  <c r="AH22" i="19"/>
  <c r="P98" i="33" l="1"/>
  <c r="L12" i="48"/>
  <c r="L34" i="48"/>
  <c r="L56" i="48" s="1"/>
  <c r="S115" i="45"/>
  <c r="T34" i="33" s="1"/>
  <c r="L60" i="48"/>
  <c r="T93" i="45"/>
  <c r="U12" i="33" s="1"/>
  <c r="S97" i="45"/>
  <c r="T16" i="33" s="1"/>
  <c r="R116" i="45"/>
  <c r="S35" i="33" s="1"/>
  <c r="R122" i="45"/>
  <c r="S41" i="33" s="1"/>
  <c r="R132" i="45"/>
  <c r="S51" i="33" s="1"/>
  <c r="R153" i="45"/>
  <c r="S72" i="33" s="1"/>
  <c r="R134" i="45"/>
  <c r="S53" i="33" s="1"/>
  <c r="R119" i="45"/>
  <c r="S38" i="33" s="1"/>
  <c r="R123" i="45"/>
  <c r="S42" i="33" s="1"/>
  <c r="L59" i="48"/>
  <c r="S145" i="45"/>
  <c r="T64" i="33" s="1"/>
  <c r="AK19" i="19"/>
  <c r="S98" i="45"/>
  <c r="T17" i="33" s="1"/>
  <c r="I85" i="47"/>
  <c r="M36" i="48"/>
  <c r="M58" i="48" s="1"/>
  <c r="O24" i="45"/>
  <c r="J126" i="47"/>
  <c r="J44" i="47"/>
  <c r="L65" i="48" l="1"/>
  <c r="I16" i="62" s="1"/>
  <c r="L38" i="48"/>
  <c r="L44" i="48" s="1"/>
  <c r="J6" i="47"/>
  <c r="J92" i="47" s="1"/>
  <c r="S125" i="45"/>
  <c r="T44" i="33" s="1"/>
  <c r="S144" i="45"/>
  <c r="T63" i="33" s="1"/>
  <c r="S130" i="45"/>
  <c r="T49" i="33" s="1"/>
  <c r="S113" i="45"/>
  <c r="T32" i="33" s="1"/>
  <c r="S86" i="45"/>
  <c r="T5" i="33" s="1"/>
  <c r="S96" i="45"/>
  <c r="T15" i="33" s="1"/>
  <c r="T108" i="45"/>
  <c r="U27" i="33" s="1"/>
  <c r="S116" i="45"/>
  <c r="T35" i="33" s="1"/>
  <c r="S118" i="45"/>
  <c r="T37" i="33" s="1"/>
  <c r="S151" i="45"/>
  <c r="T70" i="33" s="1"/>
  <c r="S102" i="45"/>
  <c r="T21" i="33" s="1"/>
  <c r="O60" i="45"/>
  <c r="O79" i="45" s="1"/>
  <c r="T155" i="45"/>
  <c r="U74" i="33" s="1"/>
  <c r="S132" i="45"/>
  <c r="T51" i="33" s="1"/>
  <c r="T92" i="45"/>
  <c r="U11" i="33" s="1"/>
  <c r="S99" i="45"/>
  <c r="T18" i="33" s="1"/>
  <c r="T109" i="45"/>
  <c r="U28" i="33" s="1"/>
  <c r="T139" i="45"/>
  <c r="U58" i="33" s="1"/>
  <c r="S150" i="45"/>
  <c r="T69" i="33" s="1"/>
  <c r="S131" i="45"/>
  <c r="T50" i="33" s="1"/>
  <c r="R141" i="45"/>
  <c r="R105" i="45"/>
  <c r="S114" i="45"/>
  <c r="T33" i="33" s="1"/>
  <c r="S107" i="45"/>
  <c r="T26" i="33" s="1"/>
  <c r="T146" i="45"/>
  <c r="U65" i="33" s="1"/>
  <c r="T127" i="45"/>
  <c r="U46" i="33" s="1"/>
  <c r="S128" i="45"/>
  <c r="T47" i="33" s="1"/>
  <c r="O164" i="45"/>
  <c r="Q98" i="33" l="1"/>
  <c r="S60" i="33"/>
  <c r="S84" i="33" s="1"/>
  <c r="K12" i="62" s="1"/>
  <c r="S24" i="33"/>
  <c r="S83" i="33" s="1"/>
  <c r="S149" i="45"/>
  <c r="T68" i="33" s="1"/>
  <c r="M34" i="48"/>
  <c r="M56" i="48" s="1"/>
  <c r="M37" i="48"/>
  <c r="M59" i="48" s="1"/>
  <c r="T91" i="45"/>
  <c r="U10" i="33" s="1"/>
  <c r="T144" i="45"/>
  <c r="U63" i="33" s="1"/>
  <c r="S87" i="45"/>
  <c r="T6" i="33" s="1"/>
  <c r="S134" i="45"/>
  <c r="T53" i="33" s="1"/>
  <c r="S100" i="45"/>
  <c r="T19" i="33" s="1"/>
  <c r="S103" i="45"/>
  <c r="T22" i="33" s="1"/>
  <c r="P24" i="45"/>
  <c r="J93" i="47"/>
  <c r="T158" i="45"/>
  <c r="U77" i="33" s="1"/>
  <c r="S112" i="45"/>
  <c r="T31" i="33" s="1"/>
  <c r="T126" i="45"/>
  <c r="U45" i="33" s="1"/>
  <c r="S123" i="45"/>
  <c r="T42" i="33" s="1"/>
  <c r="U139" i="45"/>
  <c r="V58" i="33" s="1"/>
  <c r="N36" i="48"/>
  <c r="N58" i="48" s="1"/>
  <c r="AI21" i="19"/>
  <c r="K125" i="47" s="1"/>
  <c r="K11" i="62" l="1"/>
  <c r="K13" i="62" s="1"/>
  <c r="S122" i="45"/>
  <c r="T41" i="33" s="1"/>
  <c r="W143" i="45"/>
  <c r="X62" i="33" s="1"/>
  <c r="S85" i="33"/>
  <c r="T115" i="45"/>
  <c r="U34" i="33" s="1"/>
  <c r="T125" i="45"/>
  <c r="U44" i="33" s="1"/>
  <c r="T107" i="45"/>
  <c r="U26" i="33" s="1"/>
  <c r="T90" i="45"/>
  <c r="S153" i="45"/>
  <c r="T72" i="33" s="1"/>
  <c r="M12" i="48"/>
  <c r="T98" i="45"/>
  <c r="U17" i="33" s="1"/>
  <c r="S119" i="45"/>
  <c r="T38" i="33" s="1"/>
  <c r="J15" i="47"/>
  <c r="J101" i="47" s="1"/>
  <c r="T150" i="45"/>
  <c r="U69" i="33" s="1"/>
  <c r="T131" i="45"/>
  <c r="U50" i="33" s="1"/>
  <c r="T97" i="45"/>
  <c r="U16" i="33" s="1"/>
  <c r="T102" i="45"/>
  <c r="U21" i="33" s="1"/>
  <c r="S147" i="45"/>
  <c r="T66" i="33" s="1"/>
  <c r="T145" i="45"/>
  <c r="U64" i="33" s="1"/>
  <c r="U155" i="45"/>
  <c r="V74" i="33" s="1"/>
  <c r="P164" i="45"/>
  <c r="AI22" i="19"/>
  <c r="M38" i="48" l="1"/>
  <c r="M60" i="48" s="1"/>
  <c r="K6" i="47"/>
  <c r="K92" i="47" s="1"/>
  <c r="AL19" i="19"/>
  <c r="U9" i="33"/>
  <c r="T116" i="45"/>
  <c r="U35" i="33" s="1"/>
  <c r="X143" i="45"/>
  <c r="Y62" i="33" s="1"/>
  <c r="T87" i="45"/>
  <c r="U6" i="33" s="1"/>
  <c r="T130" i="45"/>
  <c r="U49" i="33" s="1"/>
  <c r="T128" i="45"/>
  <c r="U47" i="33" s="1"/>
  <c r="T96" i="45"/>
  <c r="U15" i="33" s="1"/>
  <c r="P60" i="45"/>
  <c r="P79" i="45" s="1"/>
  <c r="U126" i="45"/>
  <c r="V45" i="33" s="1"/>
  <c r="J85" i="47"/>
  <c r="T123" i="45"/>
  <c r="U42" i="33" s="1"/>
  <c r="U92" i="45"/>
  <c r="V11" i="33" s="1"/>
  <c r="U108" i="45"/>
  <c r="V27" i="33" s="1"/>
  <c r="S105" i="45"/>
  <c r="T99" i="45"/>
  <c r="U18" i="33" s="1"/>
  <c r="S141" i="45"/>
  <c r="T103" i="45"/>
  <c r="U22" i="33" s="1"/>
  <c r="U93" i="45"/>
  <c r="V12" i="33" s="1"/>
  <c r="T112" i="45"/>
  <c r="U31" i="33" s="1"/>
  <c r="T113" i="45"/>
  <c r="U32" i="33" s="1"/>
  <c r="T122" i="45"/>
  <c r="U41" i="33" s="1"/>
  <c r="T100" i="45"/>
  <c r="U19" i="33" s="1"/>
  <c r="T118" i="45"/>
  <c r="U37" i="33" s="1"/>
  <c r="T86" i="45"/>
  <c r="U5" i="33" s="1"/>
  <c r="U158" i="45"/>
  <c r="V77" i="33" s="1"/>
  <c r="K126" i="47"/>
  <c r="K44" i="47"/>
  <c r="M65" i="48" l="1"/>
  <c r="M44" i="48"/>
  <c r="T60" i="33"/>
  <c r="T84" i="33" s="1"/>
  <c r="L12" i="62" s="1"/>
  <c r="T24" i="33"/>
  <c r="T83" i="33" s="1"/>
  <c r="L11" i="62" s="1"/>
  <c r="T147" i="45"/>
  <c r="U66" i="33" s="1"/>
  <c r="T134" i="45"/>
  <c r="U53" i="33" s="1"/>
  <c r="N34" i="48"/>
  <c r="N56" i="48" s="1"/>
  <c r="N37" i="48"/>
  <c r="N59" i="48" s="1"/>
  <c r="K93" i="47"/>
  <c r="U145" i="45"/>
  <c r="V64" i="33" s="1"/>
  <c r="U90" i="45"/>
  <c r="V9" i="33" s="1"/>
  <c r="T132" i="45"/>
  <c r="U51" i="33" s="1"/>
  <c r="T151" i="45"/>
  <c r="U70" i="33" s="1"/>
  <c r="U109" i="45"/>
  <c r="V28" i="33" s="1"/>
  <c r="T114" i="45"/>
  <c r="U33" i="33" s="1"/>
  <c r="U91" i="45"/>
  <c r="V10" i="33" s="1"/>
  <c r="T119" i="45"/>
  <c r="U38" i="33" s="1"/>
  <c r="T149" i="45"/>
  <c r="U68" i="33" s="1"/>
  <c r="U127" i="45"/>
  <c r="V46" i="33" s="1"/>
  <c r="Q24" i="45"/>
  <c r="O36" i="48"/>
  <c r="O58" i="48" s="1"/>
  <c r="R98" i="33" l="1"/>
  <c r="J16" i="62"/>
  <c r="L13" i="62"/>
  <c r="T85" i="33"/>
  <c r="T153" i="45"/>
  <c r="U72" i="33" s="1"/>
  <c r="U96" i="45"/>
  <c r="V15" i="33" s="1"/>
  <c r="U107" i="45"/>
  <c r="V26" i="33" s="1"/>
  <c r="U144" i="45"/>
  <c r="V63" i="33" s="1"/>
  <c r="N12" i="48"/>
  <c r="K15" i="47"/>
  <c r="AM19" i="19"/>
  <c r="U98" i="45"/>
  <c r="V17" i="33" s="1"/>
  <c r="U150" i="45"/>
  <c r="V69" i="33" s="1"/>
  <c r="U97" i="45"/>
  <c r="V16" i="33" s="1"/>
  <c r="U146" i="45"/>
  <c r="V65" i="33" s="1"/>
  <c r="T105" i="45"/>
  <c r="V139" i="45"/>
  <c r="W58" i="33" s="1"/>
  <c r="AJ21" i="19"/>
  <c r="U86" i="45"/>
  <c r="V5" i="33" s="1"/>
  <c r="N38" i="48" l="1"/>
  <c r="N60" i="48" s="1"/>
  <c r="N65" i="48" s="1"/>
  <c r="K16" i="62" s="1"/>
  <c r="L6" i="47"/>
  <c r="L92" i="47" s="1"/>
  <c r="U24" i="33"/>
  <c r="U83" i="33" s="1"/>
  <c r="M11" i="62" s="1"/>
  <c r="Q60" i="45"/>
  <c r="T141" i="45"/>
  <c r="U87" i="45"/>
  <c r="V6" i="33" s="1"/>
  <c r="U149" i="45"/>
  <c r="V68" i="33" s="1"/>
  <c r="Y143" i="45"/>
  <c r="Z62" i="33" s="1"/>
  <c r="U102" i="45"/>
  <c r="V21" i="33" s="1"/>
  <c r="U112" i="45"/>
  <c r="V31" i="33" s="1"/>
  <c r="U147" i="45"/>
  <c r="V66" i="33" s="1"/>
  <c r="U125" i="45"/>
  <c r="V44" i="33" s="1"/>
  <c r="K101" i="47"/>
  <c r="K85" i="47"/>
  <c r="U131" i="45"/>
  <c r="V50" i="33" s="1"/>
  <c r="U115" i="45"/>
  <c r="V34" i="33" s="1"/>
  <c r="V92" i="45"/>
  <c r="W11" i="33" s="1"/>
  <c r="V93" i="45"/>
  <c r="W12" i="33" s="1"/>
  <c r="U99" i="45"/>
  <c r="V18" i="33" s="1"/>
  <c r="U130" i="45"/>
  <c r="V49" i="33" s="1"/>
  <c r="U118" i="45"/>
  <c r="V37" i="33" s="1"/>
  <c r="U113" i="45"/>
  <c r="V32" i="33" s="1"/>
  <c r="U100" i="45"/>
  <c r="V19" i="33" s="1"/>
  <c r="U103" i="45"/>
  <c r="V22" i="33" s="1"/>
  <c r="V158" i="45"/>
  <c r="W77" i="33" s="1"/>
  <c r="V126" i="45"/>
  <c r="W45" i="33" s="1"/>
  <c r="U151" i="45"/>
  <c r="V70" i="33" s="1"/>
  <c r="Q164" i="45"/>
  <c r="AJ22" i="19"/>
  <c r="L125" i="47"/>
  <c r="N44" i="48" l="1"/>
  <c r="S98" i="33"/>
  <c r="Q79" i="45"/>
  <c r="U60" i="33"/>
  <c r="U84" i="33" s="1"/>
  <c r="U128" i="45"/>
  <c r="V47" i="33" s="1"/>
  <c r="O34" i="48"/>
  <c r="O56" i="48" s="1"/>
  <c r="L93" i="47"/>
  <c r="V155" i="45"/>
  <c r="W74" i="33" s="1"/>
  <c r="V146" i="45"/>
  <c r="W65" i="33" s="1"/>
  <c r="V127" i="45"/>
  <c r="W46" i="33" s="1"/>
  <c r="U116" i="45"/>
  <c r="V35" i="33" s="1"/>
  <c r="U122" i="45"/>
  <c r="V41" i="33" s="1"/>
  <c r="U123" i="45"/>
  <c r="V42" i="33" s="1"/>
  <c r="U132" i="45"/>
  <c r="V51" i="33" s="1"/>
  <c r="V91" i="45"/>
  <c r="W10" i="33" s="1"/>
  <c r="U119" i="45"/>
  <c r="V38" i="33" s="1"/>
  <c r="V108" i="45"/>
  <c r="W27" i="33" s="1"/>
  <c r="V109" i="45"/>
  <c r="W28" i="33" s="1"/>
  <c r="U114" i="45"/>
  <c r="V33" i="33" s="1"/>
  <c r="U153" i="45"/>
  <c r="V72" i="33" s="1"/>
  <c r="U134" i="45"/>
  <c r="V53" i="33" s="1"/>
  <c r="R24" i="45"/>
  <c r="L126" i="47"/>
  <c r="V90" i="45"/>
  <c r="W9" i="33" s="1"/>
  <c r="L44" i="47"/>
  <c r="U85" i="33" l="1"/>
  <c r="M12" i="62"/>
  <c r="M13" i="62" s="1"/>
  <c r="L15" i="47"/>
  <c r="L101" i="47" s="1"/>
  <c r="O12" i="48"/>
  <c r="V98" i="45"/>
  <c r="W17" i="33" s="1"/>
  <c r="U141" i="45"/>
  <c r="U105" i="45"/>
  <c r="V145" i="45"/>
  <c r="W64" i="33" s="1"/>
  <c r="AN19" i="19"/>
  <c r="O37" i="48"/>
  <c r="O59" i="48" s="1"/>
  <c r="P36" i="48"/>
  <c r="P58" i="48" s="1"/>
  <c r="V144" i="45"/>
  <c r="W63" i="33" s="1"/>
  <c r="R60" i="45"/>
  <c r="V107" i="45"/>
  <c r="W26" i="33" s="1"/>
  <c r="V115" i="45"/>
  <c r="W34" i="33" s="1"/>
  <c r="O38" i="48" l="1"/>
  <c r="O60" i="48" s="1"/>
  <c r="O65" i="48" s="1"/>
  <c r="L16" i="62" s="1"/>
  <c r="M6" i="47"/>
  <c r="M92" i="47" s="1"/>
  <c r="L85" i="47"/>
  <c r="V60" i="33"/>
  <c r="V84" i="33" s="1"/>
  <c r="N12" i="62" s="1"/>
  <c r="V24" i="33"/>
  <c r="V83" i="33" s="1"/>
  <c r="N11" i="62" s="1"/>
  <c r="V86" i="45"/>
  <c r="W5" i="33" s="1"/>
  <c r="V87" i="45"/>
  <c r="W6" i="33" s="1"/>
  <c r="V96" i="45"/>
  <c r="W15" i="33" s="1"/>
  <c r="V97" i="45"/>
  <c r="W16" i="33" s="1"/>
  <c r="V125" i="45"/>
  <c r="W44" i="33" s="1"/>
  <c r="V102" i="45"/>
  <c r="W21" i="33" s="1"/>
  <c r="V150" i="45"/>
  <c r="W69" i="33" s="1"/>
  <c r="V131" i="45"/>
  <c r="W50" i="33" s="1"/>
  <c r="W139" i="45"/>
  <c r="X58" i="33" s="1"/>
  <c r="R79" i="45"/>
  <c r="AK21" i="19"/>
  <c r="N13" i="62" l="1"/>
  <c r="T98" i="33"/>
  <c r="V85" i="33"/>
  <c r="W93" i="45"/>
  <c r="X12" i="33" s="1"/>
  <c r="W92" i="45"/>
  <c r="X11" i="33" s="1"/>
  <c r="V112" i="45"/>
  <c r="W31" i="33" s="1"/>
  <c r="V103" i="45"/>
  <c r="W22" i="33" s="1"/>
  <c r="V149" i="45"/>
  <c r="W68" i="33" s="1"/>
  <c r="V130" i="45"/>
  <c r="W49" i="33" s="1"/>
  <c r="V118" i="45"/>
  <c r="W37" i="33" s="1"/>
  <c r="V113" i="45"/>
  <c r="W32" i="33" s="1"/>
  <c r="V99" i="45"/>
  <c r="W18" i="33" s="1"/>
  <c r="V100" i="45"/>
  <c r="W19" i="33" s="1"/>
  <c r="V147" i="45"/>
  <c r="W66" i="33" s="1"/>
  <c r="V128" i="45"/>
  <c r="W47" i="33" s="1"/>
  <c r="W155" i="45"/>
  <c r="X74" i="33" s="1"/>
  <c r="W126" i="45"/>
  <c r="X45" i="33" s="1"/>
  <c r="Z143" i="45"/>
  <c r="AA62" i="33" s="1"/>
  <c r="V151" i="45"/>
  <c r="W70" i="33" s="1"/>
  <c r="R164" i="45"/>
  <c r="M125" i="47"/>
  <c r="AK22" i="19"/>
  <c r="J127" i="47"/>
  <c r="O44" i="48"/>
  <c r="P34" i="48" l="1"/>
  <c r="P56" i="48" s="1"/>
  <c r="W158" i="45"/>
  <c r="X77" i="33" s="1"/>
  <c r="W109" i="45"/>
  <c r="X28" i="33" s="1"/>
  <c r="V153" i="45"/>
  <c r="W72" i="33" s="1"/>
  <c r="V134" i="45"/>
  <c r="W53" i="33" s="1"/>
  <c r="V119" i="45"/>
  <c r="W38" i="33" s="1"/>
  <c r="W108" i="45"/>
  <c r="X27" i="33" s="1"/>
  <c r="V114" i="45"/>
  <c r="W33" i="33" s="1"/>
  <c r="W146" i="45"/>
  <c r="X65" i="33" s="1"/>
  <c r="W127" i="45"/>
  <c r="X46" i="33" s="1"/>
  <c r="V123" i="45"/>
  <c r="W42" i="33" s="1"/>
  <c r="V116" i="45"/>
  <c r="W35" i="33" s="1"/>
  <c r="W91" i="45"/>
  <c r="X10" i="33" s="1"/>
  <c r="V132" i="45"/>
  <c r="W51" i="33" s="1"/>
  <c r="V122" i="45"/>
  <c r="W41" i="33" s="1"/>
  <c r="S24" i="45"/>
  <c r="M126" i="47"/>
  <c r="M93" i="47"/>
  <c r="M15" i="47"/>
  <c r="M101" i="47" s="1"/>
  <c r="M44" i="47"/>
  <c r="J130" i="47" s="1"/>
  <c r="P12" i="48" l="1"/>
  <c r="W98" i="45"/>
  <c r="X17" i="33" s="1"/>
  <c r="V105" i="45"/>
  <c r="W90" i="45"/>
  <c r="X9" i="33" s="1"/>
  <c r="W145" i="45"/>
  <c r="X64" i="33" s="1"/>
  <c r="V141" i="45"/>
  <c r="P37" i="48"/>
  <c r="P59" i="48" s="1"/>
  <c r="Q36" i="48"/>
  <c r="Q58" i="48" s="1"/>
  <c r="W144" i="45"/>
  <c r="X63" i="33" s="1"/>
  <c r="S60" i="45"/>
  <c r="W115" i="45"/>
  <c r="X34" i="33" s="1"/>
  <c r="W107" i="45"/>
  <c r="X26" i="33" s="1"/>
  <c r="M85" i="47"/>
  <c r="P38" i="48" l="1"/>
  <c r="P60" i="48" s="1"/>
  <c r="P65" i="48" s="1"/>
  <c r="M16" i="62" s="1"/>
  <c r="N6" i="47"/>
  <c r="N92" i="47" s="1"/>
  <c r="W24" i="33"/>
  <c r="W83" i="33" s="1"/>
  <c r="O11" i="62" s="1"/>
  <c r="W60" i="33"/>
  <c r="W84" i="33" s="1"/>
  <c r="O12" i="62" s="1"/>
  <c r="W86" i="45"/>
  <c r="X5" i="33" s="1"/>
  <c r="W87" i="45"/>
  <c r="X6" i="33" s="1"/>
  <c r="W96" i="45"/>
  <c r="X15" i="33" s="1"/>
  <c r="W97" i="45"/>
  <c r="X16" i="33" s="1"/>
  <c r="W150" i="45"/>
  <c r="X69" i="33" s="1"/>
  <c r="W131" i="45"/>
  <c r="X50" i="33" s="1"/>
  <c r="AO19" i="19"/>
  <c r="W125" i="45"/>
  <c r="X44" i="33" s="1"/>
  <c r="W102" i="45"/>
  <c r="X21" i="33" s="1"/>
  <c r="X139" i="45"/>
  <c r="Y58" i="33" s="1"/>
  <c r="S79" i="45"/>
  <c r="AL21" i="19"/>
  <c r="O13" i="62" l="1"/>
  <c r="U98" i="33"/>
  <c r="W85" i="33"/>
  <c r="X93" i="45"/>
  <c r="Y12" i="33" s="1"/>
  <c r="X92" i="45"/>
  <c r="Y11" i="33" s="1"/>
  <c r="W103" i="45"/>
  <c r="X22" i="33" s="1"/>
  <c r="W147" i="45"/>
  <c r="X66" i="33" s="1"/>
  <c r="W128" i="45"/>
  <c r="X47" i="33" s="1"/>
  <c r="W118" i="45"/>
  <c r="X37" i="33" s="1"/>
  <c r="W99" i="45"/>
  <c r="X18" i="33" s="1"/>
  <c r="W100" i="45"/>
  <c r="X19" i="33" s="1"/>
  <c r="W113" i="45"/>
  <c r="X32" i="33" s="1"/>
  <c r="W149" i="45"/>
  <c r="X68" i="33" s="1"/>
  <c r="W130" i="45"/>
  <c r="X49" i="33" s="1"/>
  <c r="W112" i="45"/>
  <c r="X31" i="33" s="1"/>
  <c r="X155" i="45"/>
  <c r="Y74" i="33" s="1"/>
  <c r="X126" i="45"/>
  <c r="Y45" i="33" s="1"/>
  <c r="AA143" i="45"/>
  <c r="AB62" i="33" s="1"/>
  <c r="W151" i="45"/>
  <c r="X70" i="33" s="1"/>
  <c r="S164" i="45"/>
  <c r="P44" i="48"/>
  <c r="K127" i="47"/>
  <c r="AL22" i="19"/>
  <c r="N125" i="47"/>
  <c r="Q34" i="48" l="1"/>
  <c r="Q56" i="48" s="1"/>
  <c r="W114" i="45"/>
  <c r="X33" i="33" s="1"/>
  <c r="X108" i="45"/>
  <c r="Y27" i="33" s="1"/>
  <c r="W116" i="45"/>
  <c r="X35" i="33" s="1"/>
  <c r="X158" i="45"/>
  <c r="Y77" i="33" s="1"/>
  <c r="W119" i="45"/>
  <c r="X38" i="33" s="1"/>
  <c r="W153" i="45"/>
  <c r="X72" i="33" s="1"/>
  <c r="W134" i="45"/>
  <c r="X53" i="33" s="1"/>
  <c r="W122" i="45"/>
  <c r="X41" i="33" s="1"/>
  <c r="W123" i="45"/>
  <c r="X42" i="33" s="1"/>
  <c r="X146" i="45"/>
  <c r="Y65" i="33" s="1"/>
  <c r="X127" i="45"/>
  <c r="Y46" i="33" s="1"/>
  <c r="W132" i="45"/>
  <c r="X51" i="33" s="1"/>
  <c r="X109" i="45"/>
  <c r="Y28" i="33" s="1"/>
  <c r="X91" i="45"/>
  <c r="Y10" i="33" s="1"/>
  <c r="N126" i="47"/>
  <c r="N93" i="47"/>
  <c r="N15" i="47"/>
  <c r="N101" i="47" s="1"/>
  <c r="N44" i="47"/>
  <c r="K130" i="47" s="1"/>
  <c r="Q12" i="48" l="1"/>
  <c r="X98" i="45"/>
  <c r="Y17" i="33" s="1"/>
  <c r="W105" i="45"/>
  <c r="W141" i="45"/>
  <c r="X145" i="45"/>
  <c r="Y64" i="33" s="1"/>
  <c r="X90" i="45"/>
  <c r="Y9" i="33" s="1"/>
  <c r="R36" i="48"/>
  <c r="R58" i="48" s="1"/>
  <c r="Q37" i="48"/>
  <c r="Q59" i="48" s="1"/>
  <c r="X144" i="45"/>
  <c r="Y63" i="33" s="1"/>
  <c r="N85" i="47"/>
  <c r="X107" i="45"/>
  <c r="Y26" i="33" s="1"/>
  <c r="T60" i="45"/>
  <c r="Q38" i="48" l="1"/>
  <c r="Q60" i="48" s="1"/>
  <c r="Q65" i="48" s="1"/>
  <c r="N16" i="62" s="1"/>
  <c r="O6" i="47"/>
  <c r="O92" i="47" s="1"/>
  <c r="X60" i="33"/>
  <c r="X84" i="33" s="1"/>
  <c r="X24" i="33"/>
  <c r="X83" i="33" s="1"/>
  <c r="M89" i="33" s="1"/>
  <c r="X86" i="45"/>
  <c r="Y5" i="33" s="1"/>
  <c r="X96" i="45"/>
  <c r="Y15" i="33" s="1"/>
  <c r="X97" i="45"/>
  <c r="Y16" i="33" s="1"/>
  <c r="X102" i="45"/>
  <c r="Y21" i="33" s="1"/>
  <c r="AP19" i="19"/>
  <c r="X150" i="45"/>
  <c r="Y69" i="33" s="1"/>
  <c r="X131" i="45"/>
  <c r="Y50" i="33" s="1"/>
  <c r="X125" i="45"/>
  <c r="Y44" i="33" s="1"/>
  <c r="Y139" i="45"/>
  <c r="Z58" i="33" s="1"/>
  <c r="T79" i="45"/>
  <c r="T164" i="45"/>
  <c r="X87" i="45"/>
  <c r="Y6" i="33" s="1"/>
  <c r="AM21" i="19"/>
  <c r="P11" i="62" l="1"/>
  <c r="M90" i="33"/>
  <c r="P12" i="62"/>
  <c r="V98" i="33"/>
  <c r="X85" i="33"/>
  <c r="Y93" i="45"/>
  <c r="Z12" i="33" s="1"/>
  <c r="Y92" i="45"/>
  <c r="Z11" i="33" s="1"/>
  <c r="X115" i="45"/>
  <c r="Y34" i="33" s="1"/>
  <c r="X118" i="45"/>
  <c r="Y37" i="33" s="1"/>
  <c r="X100" i="45"/>
  <c r="Y19" i="33" s="1"/>
  <c r="X112" i="45"/>
  <c r="Y31" i="33" s="1"/>
  <c r="X147" i="45"/>
  <c r="Y66" i="33" s="1"/>
  <c r="X128" i="45"/>
  <c r="Y47" i="33" s="1"/>
  <c r="X113" i="45"/>
  <c r="Y32" i="33" s="1"/>
  <c r="X103" i="45"/>
  <c r="Y22" i="33" s="1"/>
  <c r="X99" i="45"/>
  <c r="Y18" i="33" s="1"/>
  <c r="X149" i="45"/>
  <c r="Y68" i="33" s="1"/>
  <c r="X130" i="45"/>
  <c r="Y49" i="33" s="1"/>
  <c r="Y155" i="45"/>
  <c r="Z74" i="33" s="1"/>
  <c r="AB143" i="45"/>
  <c r="AC62" i="33" s="1"/>
  <c r="Y126" i="45"/>
  <c r="Z45" i="33" s="1"/>
  <c r="X151" i="45"/>
  <c r="Y70" i="33" s="1"/>
  <c r="Q44" i="48"/>
  <c r="AM22" i="19"/>
  <c r="L127" i="47"/>
  <c r="O125" i="47"/>
  <c r="M91" i="33" l="1"/>
  <c r="P13" i="62"/>
  <c r="R34" i="48"/>
  <c r="R56" i="48" s="1"/>
  <c r="X119" i="45"/>
  <c r="Y38" i="33" s="1"/>
  <c r="Y158" i="45"/>
  <c r="Z77" i="33" s="1"/>
  <c r="X114" i="45"/>
  <c r="Y33" i="33" s="1"/>
  <c r="X122" i="45"/>
  <c r="Y41" i="33" s="1"/>
  <c r="Y109" i="45"/>
  <c r="Z28" i="33" s="1"/>
  <c r="Y91" i="45"/>
  <c r="Z10" i="33" s="1"/>
  <c r="X116" i="45"/>
  <c r="Y35" i="33" s="1"/>
  <c r="X132" i="45"/>
  <c r="Y51" i="33" s="1"/>
  <c r="Y108" i="45"/>
  <c r="Z27" i="33" s="1"/>
  <c r="X153" i="45"/>
  <c r="Y72" i="33" s="1"/>
  <c r="X134" i="45"/>
  <c r="Y53" i="33" s="1"/>
  <c r="X123" i="45"/>
  <c r="Y42" i="33" s="1"/>
  <c r="Y146" i="45"/>
  <c r="Z65" i="33" s="1"/>
  <c r="Y127" i="45"/>
  <c r="Z46" i="33" s="1"/>
  <c r="U24" i="45"/>
  <c r="O126" i="47"/>
  <c r="O93" i="47"/>
  <c r="O15" i="47"/>
  <c r="O101" i="47" s="1"/>
  <c r="O44" i="47"/>
  <c r="L130" i="47" s="1"/>
  <c r="R12" i="48" l="1"/>
  <c r="Y98" i="45"/>
  <c r="Z17" i="33" s="1"/>
  <c r="X105" i="45"/>
  <c r="X141" i="45"/>
  <c r="Y145" i="45"/>
  <c r="Z64" i="33" s="1"/>
  <c r="Y90" i="45"/>
  <c r="Z9" i="33" s="1"/>
  <c r="S36" i="48"/>
  <c r="S58" i="48" s="1"/>
  <c r="R37" i="48"/>
  <c r="R59" i="48" s="1"/>
  <c r="Y144" i="45"/>
  <c r="Z63" i="33" s="1"/>
  <c r="O85" i="47"/>
  <c r="U60" i="45"/>
  <c r="Y107" i="45"/>
  <c r="Z26" i="33" s="1"/>
  <c r="Y115" i="45"/>
  <c r="Z34" i="33" s="1"/>
  <c r="R38" i="48" l="1"/>
  <c r="R60" i="48" s="1"/>
  <c r="R65" i="48" s="1"/>
  <c r="O16" i="62" s="1"/>
  <c r="P6" i="47"/>
  <c r="P92" i="47" s="1"/>
  <c r="Y60" i="33"/>
  <c r="Y84" i="33" s="1"/>
  <c r="Q12" i="62" s="1"/>
  <c r="Y24" i="33"/>
  <c r="Y83" i="33" s="1"/>
  <c r="Q11" i="62" s="1"/>
  <c r="Y86" i="45"/>
  <c r="Z5" i="33" s="1"/>
  <c r="Y97" i="45"/>
  <c r="Z16" i="33" s="1"/>
  <c r="Y96" i="45"/>
  <c r="Z15" i="33" s="1"/>
  <c r="AQ19" i="19"/>
  <c r="Y125" i="45"/>
  <c r="Z44" i="33" s="1"/>
  <c r="Y150" i="45"/>
  <c r="Z69" i="33" s="1"/>
  <c r="Y131" i="45"/>
  <c r="Z50" i="33" s="1"/>
  <c r="Y102" i="45"/>
  <c r="Z21" i="33" s="1"/>
  <c r="Z139" i="45"/>
  <c r="AA58" i="33" s="1"/>
  <c r="U79" i="45"/>
  <c r="AN21" i="19"/>
  <c r="Y87" i="45"/>
  <c r="Z6" i="33" s="1"/>
  <c r="Q13" i="62" l="1"/>
  <c r="W98" i="33"/>
  <c r="Y85" i="33"/>
  <c r="Z92" i="45"/>
  <c r="AA11" i="33" s="1"/>
  <c r="Z93" i="45"/>
  <c r="AA12" i="33" s="1"/>
  <c r="Y103" i="45"/>
  <c r="Z22" i="33" s="1"/>
  <c r="Y99" i="45"/>
  <c r="Z18" i="33" s="1"/>
  <c r="Y112" i="45"/>
  <c r="Z31" i="33" s="1"/>
  <c r="Y147" i="45"/>
  <c r="Z66" i="33" s="1"/>
  <c r="Y128" i="45"/>
  <c r="Z47" i="33" s="1"/>
  <c r="Y100" i="45"/>
  <c r="Z19" i="33" s="1"/>
  <c r="Y149" i="45"/>
  <c r="Z68" i="33" s="1"/>
  <c r="Y130" i="45"/>
  <c r="Z49" i="33" s="1"/>
  <c r="Y118" i="45"/>
  <c r="Z37" i="33" s="1"/>
  <c r="Y113" i="45"/>
  <c r="Z32" i="33" s="1"/>
  <c r="Z155" i="45"/>
  <c r="AA74" i="33" s="1"/>
  <c r="AC143" i="45"/>
  <c r="AD62" i="33" s="1"/>
  <c r="Z126" i="45"/>
  <c r="AA45" i="33" s="1"/>
  <c r="Y151" i="45"/>
  <c r="Z70" i="33" s="1"/>
  <c r="U164" i="45"/>
  <c r="R44" i="48"/>
  <c r="P125" i="47"/>
  <c r="M127" i="47"/>
  <c r="AN22" i="19"/>
  <c r="Y114" i="45"/>
  <c r="Z33" i="33" s="1"/>
  <c r="S34" i="48" l="1"/>
  <c r="S56" i="48" s="1"/>
  <c r="Y116" i="45"/>
  <c r="Z35" i="33" s="1"/>
  <c r="Y132" i="45"/>
  <c r="Z51" i="33" s="1"/>
  <c r="Y123" i="45"/>
  <c r="Z42" i="33" s="1"/>
  <c r="Y122" i="45"/>
  <c r="Z41" i="33" s="1"/>
  <c r="Z109" i="45"/>
  <c r="AA28" i="33" s="1"/>
  <c r="Z158" i="45"/>
  <c r="AA77" i="33" s="1"/>
  <c r="Z108" i="45"/>
  <c r="AA27" i="33" s="1"/>
  <c r="Y119" i="45"/>
  <c r="Z38" i="33" s="1"/>
  <c r="Z146" i="45"/>
  <c r="AA65" i="33" s="1"/>
  <c r="Z127" i="45"/>
  <c r="AA46" i="33" s="1"/>
  <c r="Z91" i="45"/>
  <c r="AA10" i="33" s="1"/>
  <c r="Y153" i="45"/>
  <c r="Z72" i="33" s="1"/>
  <c r="Y134" i="45"/>
  <c r="Z53" i="33" s="1"/>
  <c r="V24" i="45"/>
  <c r="P126" i="47"/>
  <c r="P93" i="47"/>
  <c r="P15" i="47"/>
  <c r="P101" i="47" s="1"/>
  <c r="P44" i="47"/>
  <c r="M130" i="47" s="1"/>
  <c r="S12" i="48" l="1"/>
  <c r="Z98" i="45"/>
  <c r="AA17" i="33" s="1"/>
  <c r="Y105" i="45"/>
  <c r="Z90" i="45"/>
  <c r="AA9" i="33" s="1"/>
  <c r="Z145" i="45"/>
  <c r="AA64" i="33" s="1"/>
  <c r="Y141" i="45"/>
  <c r="S37" i="48"/>
  <c r="S59" i="48" s="1"/>
  <c r="T36" i="48"/>
  <c r="T58" i="48" s="1"/>
  <c r="Z144" i="45"/>
  <c r="AA63" i="33" s="1"/>
  <c r="P85" i="47"/>
  <c r="V60" i="45"/>
  <c r="Z115" i="45"/>
  <c r="AA34" i="33" s="1"/>
  <c r="Z107" i="45"/>
  <c r="AA26" i="33" s="1"/>
  <c r="S38" i="48" l="1"/>
  <c r="S60" i="48" s="1"/>
  <c r="S65" i="48" s="1"/>
  <c r="Q6" i="47"/>
  <c r="Q92" i="47" s="1"/>
  <c r="Z24" i="33"/>
  <c r="Z83" i="33" s="1"/>
  <c r="R11" i="62" s="1"/>
  <c r="Z60" i="33"/>
  <c r="Z84" i="33" s="1"/>
  <c r="R12" i="62" s="1"/>
  <c r="Z87" i="45"/>
  <c r="AA6" i="33" s="1"/>
  <c r="Z86" i="45"/>
  <c r="AA5" i="33" s="1"/>
  <c r="Z96" i="45"/>
  <c r="AA15" i="33" s="1"/>
  <c r="Z97" i="45"/>
  <c r="AA16" i="33" s="1"/>
  <c r="Z102" i="45"/>
  <c r="AA21" i="33" s="1"/>
  <c r="Z150" i="45"/>
  <c r="AA69" i="33" s="1"/>
  <c r="Z131" i="45"/>
  <c r="AA50" i="33" s="1"/>
  <c r="AR19" i="19"/>
  <c r="Z125" i="45"/>
  <c r="AA44" i="33" s="1"/>
  <c r="AA139" i="45"/>
  <c r="AB58" i="33" s="1"/>
  <c r="V79" i="45"/>
  <c r="AO21" i="19"/>
  <c r="J71" i="48" l="1"/>
  <c r="E11" i="34" s="1"/>
  <c r="P16" i="62"/>
  <c r="R13" i="62"/>
  <c r="X98" i="33"/>
  <c r="Z85" i="33"/>
  <c r="AA93" i="45"/>
  <c r="AB12" i="33" s="1"/>
  <c r="AA92" i="45"/>
  <c r="AB11" i="33" s="1"/>
  <c r="Z113" i="45"/>
  <c r="AA32" i="33" s="1"/>
  <c r="Z100" i="45"/>
  <c r="AA19" i="33" s="1"/>
  <c r="Z147" i="45"/>
  <c r="AA66" i="33" s="1"/>
  <c r="Z128" i="45"/>
  <c r="AA47" i="33" s="1"/>
  <c r="Z99" i="45"/>
  <c r="AA18" i="33" s="1"/>
  <c r="Z118" i="45"/>
  <c r="AA37" i="33" s="1"/>
  <c r="Z112" i="45"/>
  <c r="AA31" i="33" s="1"/>
  <c r="Z103" i="45"/>
  <c r="AA22" i="33" s="1"/>
  <c r="Z149" i="45"/>
  <c r="AA68" i="33" s="1"/>
  <c r="Z130" i="45"/>
  <c r="AA49" i="33" s="1"/>
  <c r="AA158" i="45"/>
  <c r="AB77" i="33" s="1"/>
  <c r="AA126" i="45"/>
  <c r="AB45" i="33" s="1"/>
  <c r="AD143" i="45"/>
  <c r="AE62" i="33" s="1"/>
  <c r="Z151" i="45"/>
  <c r="AA70" i="33" s="1"/>
  <c r="V164" i="45"/>
  <c r="S44" i="48"/>
  <c r="AO22" i="19"/>
  <c r="N127" i="47"/>
  <c r="Q125" i="47"/>
  <c r="C11" i="58" l="1"/>
  <c r="T34" i="48"/>
  <c r="T56" i="48" s="1"/>
  <c r="Z123" i="45"/>
  <c r="AA42" i="33" s="1"/>
  <c r="Z119" i="45"/>
  <c r="AA38" i="33" s="1"/>
  <c r="Z114" i="45"/>
  <c r="AA33" i="33" s="1"/>
  <c r="AA155" i="45"/>
  <c r="AB74" i="33" s="1"/>
  <c r="Z132" i="45"/>
  <c r="AA51" i="33" s="1"/>
  <c r="Z122" i="45"/>
  <c r="AA41" i="33" s="1"/>
  <c r="AA146" i="45"/>
  <c r="AB65" i="33" s="1"/>
  <c r="AA127" i="45"/>
  <c r="AB46" i="33" s="1"/>
  <c r="AA109" i="45"/>
  <c r="AB28" i="33" s="1"/>
  <c r="Z153" i="45"/>
  <c r="AA72" i="33" s="1"/>
  <c r="Z134" i="45"/>
  <c r="AA53" i="33" s="1"/>
  <c r="Z116" i="45"/>
  <c r="AA35" i="33" s="1"/>
  <c r="AA91" i="45"/>
  <c r="AB10" i="33" s="1"/>
  <c r="AA108" i="45"/>
  <c r="AB27" i="33" s="1"/>
  <c r="W24" i="45"/>
  <c r="Q126" i="47"/>
  <c r="Q93" i="47"/>
  <c r="Q15" i="47"/>
  <c r="Q101" i="47" s="1"/>
  <c r="G176" i="47" s="1"/>
  <c r="Q44" i="47"/>
  <c r="N130" i="47" s="1"/>
  <c r="E12" i="34" l="1"/>
  <c r="T12" i="48"/>
  <c r="AA98" i="45"/>
  <c r="AB17" i="33" s="1"/>
  <c r="Z105" i="45"/>
  <c r="Z141" i="45"/>
  <c r="AA145" i="45"/>
  <c r="AB64" i="33" s="1"/>
  <c r="AA90" i="45"/>
  <c r="AB9" i="33" s="1"/>
  <c r="T37" i="48"/>
  <c r="T59" i="48" s="1"/>
  <c r="U36" i="48"/>
  <c r="U58" i="48" s="1"/>
  <c r="AA144" i="45"/>
  <c r="AB63" i="33" s="1"/>
  <c r="Q85" i="47"/>
  <c r="W60" i="45"/>
  <c r="AA107" i="45"/>
  <c r="AB26" i="33" s="1"/>
  <c r="C12" i="58" l="1"/>
  <c r="T38" i="48"/>
  <c r="T60" i="48" s="1"/>
  <c r="AA60" i="33"/>
  <c r="AA84" i="33" s="1"/>
  <c r="S12" i="62" s="1"/>
  <c r="AA24" i="33"/>
  <c r="AA83" i="33" s="1"/>
  <c r="S11" i="62" s="1"/>
  <c r="AA86" i="45"/>
  <c r="AB5" i="33" s="1"/>
  <c r="AA87" i="45"/>
  <c r="AB6" i="33" s="1"/>
  <c r="AA96" i="45"/>
  <c r="AB15" i="33" s="1"/>
  <c r="AA97" i="45"/>
  <c r="AB16" i="33" s="1"/>
  <c r="AS19" i="19"/>
  <c r="AA150" i="45"/>
  <c r="AB69" i="33" s="1"/>
  <c r="AA131" i="45"/>
  <c r="AB50" i="33" s="1"/>
  <c r="AA102" i="45"/>
  <c r="AB21" i="33" s="1"/>
  <c r="AA125" i="45"/>
  <c r="AB44" i="33" s="1"/>
  <c r="AB139" i="45"/>
  <c r="AC58" i="33" s="1"/>
  <c r="W79" i="45"/>
  <c r="AP21" i="19"/>
  <c r="R92" i="47"/>
  <c r="S13" i="62" l="1"/>
  <c r="T65" i="48"/>
  <c r="Q16" i="62" s="1"/>
  <c r="AA85" i="33"/>
  <c r="AA115" i="45"/>
  <c r="AB34" i="33" s="1"/>
  <c r="AB93" i="45"/>
  <c r="AC12" i="33" s="1"/>
  <c r="AB92" i="45"/>
  <c r="AC11" i="33" s="1"/>
  <c r="AA118" i="45"/>
  <c r="AB37" i="33" s="1"/>
  <c r="AA147" i="45"/>
  <c r="AB66" i="33" s="1"/>
  <c r="AA128" i="45"/>
  <c r="AB47" i="33" s="1"/>
  <c r="AA103" i="45"/>
  <c r="AB22" i="33" s="1"/>
  <c r="AA149" i="45"/>
  <c r="AB68" i="33" s="1"/>
  <c r="AA130" i="45"/>
  <c r="AB49" i="33" s="1"/>
  <c r="AA100" i="45"/>
  <c r="AB19" i="33" s="1"/>
  <c r="AA113" i="45"/>
  <c r="AB32" i="33" s="1"/>
  <c r="AA112" i="45"/>
  <c r="AB31" i="33" s="1"/>
  <c r="AA99" i="45"/>
  <c r="AB18" i="33" s="1"/>
  <c r="AB155" i="45"/>
  <c r="AC74" i="33" s="1"/>
  <c r="AB126" i="45"/>
  <c r="AC45" i="33" s="1"/>
  <c r="AE143" i="45"/>
  <c r="AF62" i="33" s="1"/>
  <c r="AA151" i="45"/>
  <c r="AB70" i="33" s="1"/>
  <c r="W164" i="45"/>
  <c r="L170" i="45" s="1"/>
  <c r="E4" i="34" s="1"/>
  <c r="AP22" i="19"/>
  <c r="F119" i="47" s="1"/>
  <c r="F120" i="47" s="1"/>
  <c r="F171" i="47" s="1"/>
  <c r="R125" i="47"/>
  <c r="O127" i="47"/>
  <c r="T44" i="48"/>
  <c r="E3" i="34" l="1"/>
  <c r="C7" i="58"/>
  <c r="M99" i="33"/>
  <c r="M100" i="33" s="1"/>
  <c r="M103" i="33" s="1"/>
  <c r="E18" i="62"/>
  <c r="E22" i="62" s="1"/>
  <c r="E30" i="62" s="1"/>
  <c r="Y98" i="33"/>
  <c r="AB91" i="45"/>
  <c r="AC10" i="33" s="1"/>
  <c r="U34" i="48"/>
  <c r="U56" i="48" s="1"/>
  <c r="AA123" i="45"/>
  <c r="AB42" i="33" s="1"/>
  <c r="AB146" i="45"/>
  <c r="AC65" i="33" s="1"/>
  <c r="AB127" i="45"/>
  <c r="AC46" i="33" s="1"/>
  <c r="AB158" i="45"/>
  <c r="AC77" i="33" s="1"/>
  <c r="AA132" i="45"/>
  <c r="AB51" i="33" s="1"/>
  <c r="AA114" i="45"/>
  <c r="AB33" i="33" s="1"/>
  <c r="AB108" i="45"/>
  <c r="AC27" i="33" s="1"/>
  <c r="AB109" i="45"/>
  <c r="AC28" i="33" s="1"/>
  <c r="AA116" i="45"/>
  <c r="AB35" i="33" s="1"/>
  <c r="AA119" i="45"/>
  <c r="AB38" i="33" s="1"/>
  <c r="AA153" i="45"/>
  <c r="AB72" i="33" s="1"/>
  <c r="AA134" i="45"/>
  <c r="AB53" i="33" s="1"/>
  <c r="AA122" i="45"/>
  <c r="AB41" i="33" s="1"/>
  <c r="X24" i="45"/>
  <c r="R126" i="47"/>
  <c r="R93" i="47"/>
  <c r="R15" i="47"/>
  <c r="R101" i="47" s="1"/>
  <c r="R44" i="47"/>
  <c r="O130" i="47" s="1"/>
  <c r="U12" i="48" l="1"/>
  <c r="AB98" i="45"/>
  <c r="AC17" i="33" s="1"/>
  <c r="AA141" i="45"/>
  <c r="AA105" i="45"/>
  <c r="AB145" i="45"/>
  <c r="AC64" i="33" s="1"/>
  <c r="AB90" i="45"/>
  <c r="AC9" i="33" s="1"/>
  <c r="V36" i="48"/>
  <c r="V58" i="48" s="1"/>
  <c r="U37" i="48"/>
  <c r="U59" i="48" s="1"/>
  <c r="AB144" i="45"/>
  <c r="AC63" i="33" s="1"/>
  <c r="X60" i="45"/>
  <c r="X79" i="45" s="1"/>
  <c r="R85" i="47"/>
  <c r="AB115" i="45"/>
  <c r="AC34" i="33" s="1"/>
  <c r="AB107" i="45"/>
  <c r="AC26" i="33" s="1"/>
  <c r="U38" i="48" l="1"/>
  <c r="U60" i="48" s="1"/>
  <c r="AB60" i="33"/>
  <c r="AB84" i="33" s="1"/>
  <c r="T12" i="62" s="1"/>
  <c r="AB24" i="33"/>
  <c r="AB83" i="33" s="1"/>
  <c r="T11" i="62" s="1"/>
  <c r="AB87" i="45"/>
  <c r="AC6" i="33" s="1"/>
  <c r="AB86" i="45"/>
  <c r="AC5" i="33" s="1"/>
  <c r="AB97" i="45"/>
  <c r="AC16" i="33" s="1"/>
  <c r="AB96" i="45"/>
  <c r="AC15" i="33" s="1"/>
  <c r="AT19" i="19"/>
  <c r="AB125" i="45"/>
  <c r="AC44" i="33" s="1"/>
  <c r="AB102" i="45"/>
  <c r="AC21" i="33" s="1"/>
  <c r="AB150" i="45"/>
  <c r="AC69" i="33" s="1"/>
  <c r="AB131" i="45"/>
  <c r="AC50" i="33" s="1"/>
  <c r="AC139" i="45"/>
  <c r="AD58" i="33" s="1"/>
  <c r="AQ21" i="19"/>
  <c r="S92" i="47"/>
  <c r="T13" i="62" l="1"/>
  <c r="U65" i="48"/>
  <c r="R16" i="62" s="1"/>
  <c r="AB85" i="33"/>
  <c r="AC93" i="45"/>
  <c r="AD12" i="33" s="1"/>
  <c r="AC92" i="45"/>
  <c r="AD11" i="33" s="1"/>
  <c r="AB99" i="45"/>
  <c r="AC18" i="33" s="1"/>
  <c r="AB149" i="45"/>
  <c r="AC68" i="33" s="1"/>
  <c r="AB130" i="45"/>
  <c r="AC49" i="33" s="1"/>
  <c r="AB100" i="45"/>
  <c r="AC19" i="33" s="1"/>
  <c r="AB112" i="45"/>
  <c r="AC31" i="33" s="1"/>
  <c r="AB147" i="45"/>
  <c r="AC66" i="33" s="1"/>
  <c r="AB128" i="45"/>
  <c r="AC47" i="33" s="1"/>
  <c r="AB103" i="45"/>
  <c r="AC22" i="33" s="1"/>
  <c r="AB113" i="45"/>
  <c r="AC32" i="33" s="1"/>
  <c r="AB118" i="45"/>
  <c r="AC37" i="33" s="1"/>
  <c r="AC158" i="45"/>
  <c r="AD77" i="33" s="1"/>
  <c r="AC155" i="45"/>
  <c r="AD74" i="33" s="1"/>
  <c r="AF143" i="45"/>
  <c r="AG62" i="33" s="1"/>
  <c r="AC126" i="45"/>
  <c r="AD45" i="33" s="1"/>
  <c r="AB151" i="45"/>
  <c r="AC70" i="33" s="1"/>
  <c r="X164" i="45"/>
  <c r="U44" i="48"/>
  <c r="S15" i="47"/>
  <c r="S101" i="47" s="1"/>
  <c r="S125" i="47"/>
  <c r="P127" i="47"/>
  <c r="AQ22" i="19"/>
  <c r="G119" i="47" s="1"/>
  <c r="G120" i="47" s="1"/>
  <c r="G171" i="47" s="1"/>
  <c r="N99" i="33" l="1"/>
  <c r="N100" i="33" s="1"/>
  <c r="N103" i="33" s="1"/>
  <c r="F18" i="62"/>
  <c r="F22" i="62" s="1"/>
  <c r="F30" i="62" s="1"/>
  <c r="Z98" i="33"/>
  <c r="AC91" i="45"/>
  <c r="AD10" i="33" s="1"/>
  <c r="V34" i="48"/>
  <c r="V56" i="48" s="1"/>
  <c r="AC108" i="45"/>
  <c r="AD27" i="33" s="1"/>
  <c r="AB153" i="45"/>
  <c r="AC72" i="33" s="1"/>
  <c r="AB134" i="45"/>
  <c r="AC53" i="33" s="1"/>
  <c r="AC146" i="45"/>
  <c r="AD65" i="33" s="1"/>
  <c r="AC127" i="45"/>
  <c r="AD46" i="33" s="1"/>
  <c r="AB122" i="45"/>
  <c r="AC41" i="33" s="1"/>
  <c r="AB116" i="45"/>
  <c r="AC35" i="33" s="1"/>
  <c r="AB119" i="45"/>
  <c r="AC38" i="33" s="1"/>
  <c r="AB114" i="45"/>
  <c r="AC33" i="33" s="1"/>
  <c r="AC109" i="45"/>
  <c r="AD28" i="33" s="1"/>
  <c r="AB132" i="45"/>
  <c r="AC51" i="33" s="1"/>
  <c r="AB123" i="45"/>
  <c r="AC42" i="33" s="1"/>
  <c r="Y24" i="45"/>
  <c r="S126" i="47"/>
  <c r="S93" i="47"/>
  <c r="S44" i="47"/>
  <c r="P130" i="47" s="1"/>
  <c r="V12" i="48" l="1"/>
  <c r="AC98" i="45"/>
  <c r="AD17" i="33" s="1"/>
  <c r="AB141" i="45"/>
  <c r="AC90" i="45"/>
  <c r="AD9" i="33" s="1"/>
  <c r="AC145" i="45"/>
  <c r="AD64" i="33" s="1"/>
  <c r="AB105" i="45"/>
  <c r="W36" i="48"/>
  <c r="W58" i="48" s="1"/>
  <c r="V37" i="48"/>
  <c r="V59" i="48" s="1"/>
  <c r="AC144" i="45"/>
  <c r="AD63" i="33" s="1"/>
  <c r="S85" i="47"/>
  <c r="Y60" i="45"/>
  <c r="Y79" i="45" s="1"/>
  <c r="AC107" i="45"/>
  <c r="AD26" i="33" s="1"/>
  <c r="AC115" i="45"/>
  <c r="AD34" i="33" s="1"/>
  <c r="V38" i="48" l="1"/>
  <c r="V60" i="48" s="1"/>
  <c r="AC60" i="33"/>
  <c r="AC84" i="33" s="1"/>
  <c r="U12" i="62" s="1"/>
  <c r="AC24" i="33"/>
  <c r="AC83" i="33" s="1"/>
  <c r="U11" i="62" s="1"/>
  <c r="AC97" i="45"/>
  <c r="AD16" i="33" s="1"/>
  <c r="AC96" i="45"/>
  <c r="AD15" i="33" s="1"/>
  <c r="AC125" i="45"/>
  <c r="AD44" i="33" s="1"/>
  <c r="AU19" i="19"/>
  <c r="AC150" i="45"/>
  <c r="AD69" i="33" s="1"/>
  <c r="AC131" i="45"/>
  <c r="AD50" i="33" s="1"/>
  <c r="AC102" i="45"/>
  <c r="AD21" i="33" s="1"/>
  <c r="AD139" i="45"/>
  <c r="AE58" i="33" s="1"/>
  <c r="T92" i="47"/>
  <c r="AC86" i="45"/>
  <c r="AD5" i="33" s="1"/>
  <c r="AC87" i="45"/>
  <c r="AD6" i="33" s="1"/>
  <c r="AR21" i="19"/>
  <c r="U13" i="62" l="1"/>
  <c r="V65" i="48"/>
  <c r="S16" i="62" s="1"/>
  <c r="AC85" i="33"/>
  <c r="AD92" i="45"/>
  <c r="AE11" i="33" s="1"/>
  <c r="AD93" i="45"/>
  <c r="AE12" i="33" s="1"/>
  <c r="AC99" i="45"/>
  <c r="AD18" i="33" s="1"/>
  <c r="AC147" i="45"/>
  <c r="AD66" i="33" s="1"/>
  <c r="AC128" i="45"/>
  <c r="AD47" i="33" s="1"/>
  <c r="AC103" i="45"/>
  <c r="AD22" i="33" s="1"/>
  <c r="AC149" i="45"/>
  <c r="AD68" i="33" s="1"/>
  <c r="AC130" i="45"/>
  <c r="AD49" i="33" s="1"/>
  <c r="AC100" i="45"/>
  <c r="AD19" i="33" s="1"/>
  <c r="AC112" i="45"/>
  <c r="AD31" i="33" s="1"/>
  <c r="AC113" i="45"/>
  <c r="AD32" i="33" s="1"/>
  <c r="AC118" i="45"/>
  <c r="AD37" i="33" s="1"/>
  <c r="AD155" i="45"/>
  <c r="AE74" i="33" s="1"/>
  <c r="AD126" i="45"/>
  <c r="AE45" i="33" s="1"/>
  <c r="AG143" i="45"/>
  <c r="AH62" i="33" s="1"/>
  <c r="AC151" i="45"/>
  <c r="AD70" i="33" s="1"/>
  <c r="V44" i="48"/>
  <c r="Y164" i="45"/>
  <c r="T125" i="47"/>
  <c r="AR22" i="19"/>
  <c r="H119" i="47" s="1"/>
  <c r="H120" i="47" s="1"/>
  <c r="H171" i="47" s="1"/>
  <c r="O99" i="33" l="1"/>
  <c r="O100" i="33" s="1"/>
  <c r="O103" i="33" s="1"/>
  <c r="G18" i="62"/>
  <c r="G22" i="62" s="1"/>
  <c r="G30" i="62" s="1"/>
  <c r="AA98" i="33"/>
  <c r="AD91" i="45"/>
  <c r="AE10" i="33" s="1"/>
  <c r="W34" i="48"/>
  <c r="W56" i="48" s="1"/>
  <c r="AD158" i="45"/>
  <c r="AE77" i="33" s="1"/>
  <c r="AD109" i="45"/>
  <c r="AE28" i="33" s="1"/>
  <c r="AD108" i="45"/>
  <c r="AE27" i="33" s="1"/>
  <c r="AC114" i="45"/>
  <c r="AD33" i="33" s="1"/>
  <c r="AC122" i="45"/>
  <c r="AD41" i="33" s="1"/>
  <c r="AD146" i="45"/>
  <c r="AE65" i="33" s="1"/>
  <c r="AD127" i="45"/>
  <c r="AE46" i="33" s="1"/>
  <c r="AC153" i="45"/>
  <c r="AD72" i="33" s="1"/>
  <c r="AC134" i="45"/>
  <c r="AD53" i="33" s="1"/>
  <c r="AC123" i="45"/>
  <c r="AD42" i="33" s="1"/>
  <c r="AC132" i="45"/>
  <c r="AD51" i="33" s="1"/>
  <c r="AC116" i="45"/>
  <c r="AD35" i="33" s="1"/>
  <c r="AC119" i="45"/>
  <c r="AD38" i="33" s="1"/>
  <c r="Z24" i="45"/>
  <c r="T126" i="47"/>
  <c r="T93" i="47"/>
  <c r="T15" i="47"/>
  <c r="T44" i="47"/>
  <c r="W12" i="48" l="1"/>
  <c r="AD98" i="45"/>
  <c r="AE17" i="33" s="1"/>
  <c r="AC141" i="45"/>
  <c r="AC105" i="45"/>
  <c r="AD145" i="45"/>
  <c r="AE64" i="33" s="1"/>
  <c r="AD90" i="45"/>
  <c r="AE9" i="33" s="1"/>
  <c r="W37" i="48"/>
  <c r="W59" i="48" s="1"/>
  <c r="X36" i="48"/>
  <c r="X58" i="48" s="1"/>
  <c r="AD144" i="45"/>
  <c r="AE63" i="33" s="1"/>
  <c r="T101" i="47"/>
  <c r="T85" i="47"/>
  <c r="AD107" i="45"/>
  <c r="AE26" i="33" s="1"/>
  <c r="Z60" i="45"/>
  <c r="Z79" i="45" s="1"/>
  <c r="W38" i="48" l="1"/>
  <c r="W60" i="48" s="1"/>
  <c r="AD60" i="33"/>
  <c r="AD84" i="33" s="1"/>
  <c r="V12" i="62" s="1"/>
  <c r="AD24" i="33"/>
  <c r="AD83" i="33" s="1"/>
  <c r="V11" i="62" s="1"/>
  <c r="AD96" i="45"/>
  <c r="AE15" i="33" s="1"/>
  <c r="AD97" i="45"/>
  <c r="AE16" i="33" s="1"/>
  <c r="AD150" i="45"/>
  <c r="AE69" i="33" s="1"/>
  <c r="AD131" i="45"/>
  <c r="AE50" i="33" s="1"/>
  <c r="AV19" i="19"/>
  <c r="AD102" i="45"/>
  <c r="AE21" i="33" s="1"/>
  <c r="AD125" i="45"/>
  <c r="AE44" i="33" s="1"/>
  <c r="AE139" i="45"/>
  <c r="AF58" i="33" s="1"/>
  <c r="U92" i="47"/>
  <c r="AS21" i="19"/>
  <c r="AD86" i="45"/>
  <c r="AE5" i="33" s="1"/>
  <c r="AD87" i="45"/>
  <c r="AE6" i="33" s="1"/>
  <c r="V13" i="62" l="1"/>
  <c r="W65" i="48"/>
  <c r="T16" i="62" s="1"/>
  <c r="AD85" i="33"/>
  <c r="AE93" i="45"/>
  <c r="AF12" i="33" s="1"/>
  <c r="AD115" i="45"/>
  <c r="AE34" i="33" s="1"/>
  <c r="AE92" i="45"/>
  <c r="AF11" i="33" s="1"/>
  <c r="AD149" i="45"/>
  <c r="AE68" i="33" s="1"/>
  <c r="AD130" i="45"/>
  <c r="AE49" i="33" s="1"/>
  <c r="AD113" i="45"/>
  <c r="AE32" i="33" s="1"/>
  <c r="AD112" i="45"/>
  <c r="AE31" i="33" s="1"/>
  <c r="AD147" i="45"/>
  <c r="AE66" i="33" s="1"/>
  <c r="AD128" i="45"/>
  <c r="AE47" i="33" s="1"/>
  <c r="AD118" i="45"/>
  <c r="AE37" i="33" s="1"/>
  <c r="AD103" i="45"/>
  <c r="AE22" i="33" s="1"/>
  <c r="AD99" i="45"/>
  <c r="AE18" i="33" s="1"/>
  <c r="AD100" i="45"/>
  <c r="AE19" i="33" s="1"/>
  <c r="AE126" i="45"/>
  <c r="AF45" i="33" s="1"/>
  <c r="AH143" i="45"/>
  <c r="AI62" i="33" s="1"/>
  <c r="AD151" i="45"/>
  <c r="AE70" i="33" s="1"/>
  <c r="Z164" i="45"/>
  <c r="W44" i="48"/>
  <c r="U15" i="47"/>
  <c r="U101" i="47" s="1"/>
  <c r="U125" i="47"/>
  <c r="AS22" i="19"/>
  <c r="I119" i="47" l="1"/>
  <c r="I120" i="47" s="1"/>
  <c r="I171" i="47" s="1"/>
  <c r="AB98" i="33"/>
  <c r="X34" i="48"/>
  <c r="X56" i="48" s="1"/>
  <c r="AD116" i="45"/>
  <c r="AE35" i="33" s="1"/>
  <c r="AD132" i="45"/>
  <c r="AE51" i="33" s="1"/>
  <c r="AD153" i="45"/>
  <c r="AE72" i="33" s="1"/>
  <c r="AD134" i="45"/>
  <c r="AE53" i="33" s="1"/>
  <c r="AE146" i="45"/>
  <c r="AF65" i="33" s="1"/>
  <c r="AE127" i="45"/>
  <c r="AF46" i="33" s="1"/>
  <c r="AD123" i="45"/>
  <c r="AE42" i="33" s="1"/>
  <c r="AE158" i="45"/>
  <c r="AF77" i="33" s="1"/>
  <c r="AE155" i="45"/>
  <c r="AF74" i="33" s="1"/>
  <c r="AE109" i="45"/>
  <c r="AF28" i="33" s="1"/>
  <c r="AD114" i="45"/>
  <c r="AE33" i="33" s="1"/>
  <c r="AE91" i="45"/>
  <c r="AF10" i="33" s="1"/>
  <c r="AD119" i="45"/>
  <c r="AE38" i="33" s="1"/>
  <c r="AE108" i="45"/>
  <c r="AF27" i="33" s="1"/>
  <c r="AD122" i="45"/>
  <c r="AE41" i="33" s="1"/>
  <c r="AA24" i="45"/>
  <c r="U126" i="47"/>
  <c r="U93" i="47"/>
  <c r="U44" i="47"/>
  <c r="P99" i="33" l="1"/>
  <c r="P100" i="33" s="1"/>
  <c r="P103" i="33" s="1"/>
  <c r="H18" i="62"/>
  <c r="H22" i="62" s="1"/>
  <c r="H30" i="62" s="1"/>
  <c r="U85" i="47"/>
  <c r="X12" i="48"/>
  <c r="AE98" i="45"/>
  <c r="AF17" i="33" s="1"/>
  <c r="AD141" i="45"/>
  <c r="AE90" i="45"/>
  <c r="AF9" i="33" s="1"/>
  <c r="AD105" i="45"/>
  <c r="AE145" i="45"/>
  <c r="AF64" i="33" s="1"/>
  <c r="X37" i="48"/>
  <c r="X59" i="48" s="1"/>
  <c r="Y36" i="48"/>
  <c r="Y58" i="48" s="1"/>
  <c r="AE144" i="45"/>
  <c r="AF63" i="33" s="1"/>
  <c r="AA60" i="45"/>
  <c r="AA79" i="45" s="1"/>
  <c r="AE107" i="45"/>
  <c r="AF26" i="33" s="1"/>
  <c r="AE115" i="45"/>
  <c r="AF34" i="33" s="1"/>
  <c r="X38" i="48" l="1"/>
  <c r="X60" i="48" s="1"/>
  <c r="AE60" i="33"/>
  <c r="AE84" i="33" s="1"/>
  <c r="W12" i="62" s="1"/>
  <c r="AE24" i="33"/>
  <c r="AE83" i="33" s="1"/>
  <c r="W11" i="62" s="1"/>
  <c r="AE86" i="45"/>
  <c r="AF5" i="33" s="1"/>
  <c r="AE87" i="45"/>
  <c r="AF6" i="33" s="1"/>
  <c r="AE96" i="45"/>
  <c r="AF15" i="33" s="1"/>
  <c r="AE97" i="45"/>
  <c r="AF16" i="33" s="1"/>
  <c r="AE150" i="45"/>
  <c r="AF69" i="33" s="1"/>
  <c r="AE131" i="45"/>
  <c r="AF50" i="33" s="1"/>
  <c r="AE125" i="45"/>
  <c r="AF44" i="33" s="1"/>
  <c r="AE102" i="45"/>
  <c r="AF21" i="33" s="1"/>
  <c r="AW19" i="19"/>
  <c r="AF139" i="45"/>
  <c r="AG58" i="33" s="1"/>
  <c r="AT21" i="19"/>
  <c r="V92" i="47"/>
  <c r="W13" i="62" l="1"/>
  <c r="X65" i="48"/>
  <c r="U16" i="62" s="1"/>
  <c r="AE85" i="33"/>
  <c r="AF92" i="45"/>
  <c r="AG11" i="33" s="1"/>
  <c r="AF93" i="45"/>
  <c r="AG12" i="33" s="1"/>
  <c r="AE113" i="45"/>
  <c r="AF32" i="33" s="1"/>
  <c r="AE103" i="45"/>
  <c r="AF22" i="33" s="1"/>
  <c r="AE149" i="45"/>
  <c r="AF68" i="33" s="1"/>
  <c r="AE130" i="45"/>
  <c r="AF49" i="33" s="1"/>
  <c r="AE118" i="45"/>
  <c r="AF37" i="33" s="1"/>
  <c r="AE112" i="45"/>
  <c r="AF31" i="33" s="1"/>
  <c r="AE99" i="45"/>
  <c r="AF18" i="33" s="1"/>
  <c r="AE100" i="45"/>
  <c r="AF19" i="33" s="1"/>
  <c r="AE147" i="45"/>
  <c r="AF66" i="33" s="1"/>
  <c r="AE128" i="45"/>
  <c r="AF47" i="33" s="1"/>
  <c r="AF155" i="45"/>
  <c r="AG74" i="33" s="1"/>
  <c r="AF158" i="45"/>
  <c r="AG77" i="33" s="1"/>
  <c r="AF126" i="45"/>
  <c r="AG45" i="33" s="1"/>
  <c r="AI143" i="45"/>
  <c r="AJ62" i="33" s="1"/>
  <c r="AE151" i="45"/>
  <c r="AF70" i="33" s="1"/>
  <c r="AA164" i="45"/>
  <c r="X44" i="48"/>
  <c r="V15" i="47"/>
  <c r="V101" i="47" s="1"/>
  <c r="AT22" i="19"/>
  <c r="J119" i="47" s="1"/>
  <c r="J120" i="47" s="1"/>
  <c r="J171" i="47" s="1"/>
  <c r="V125" i="47"/>
  <c r="Q99" i="33" l="1"/>
  <c r="Q100" i="33" s="1"/>
  <c r="Q103" i="33" s="1"/>
  <c r="I18" i="62"/>
  <c r="I22" i="62" s="1"/>
  <c r="I30" i="62" s="1"/>
  <c r="AC98" i="33"/>
  <c r="Y34" i="48"/>
  <c r="Y56" i="48" s="1"/>
  <c r="AF91" i="45"/>
  <c r="AG10" i="33" s="1"/>
  <c r="AE116" i="45"/>
  <c r="AF35" i="33" s="1"/>
  <c r="AE132" i="45"/>
  <c r="AF51" i="33" s="1"/>
  <c r="AE123" i="45"/>
  <c r="AF42" i="33" s="1"/>
  <c r="AE119" i="45"/>
  <c r="AF38" i="33" s="1"/>
  <c r="AF108" i="45"/>
  <c r="AG27" i="33" s="1"/>
  <c r="AE114" i="45"/>
  <c r="AF33" i="33" s="1"/>
  <c r="AF109" i="45"/>
  <c r="AG28" i="33" s="1"/>
  <c r="AE153" i="45"/>
  <c r="AF72" i="33" s="1"/>
  <c r="AE134" i="45"/>
  <c r="AF53" i="33" s="1"/>
  <c r="AE122" i="45"/>
  <c r="AF41" i="33" s="1"/>
  <c r="AF146" i="45"/>
  <c r="AG65" i="33" s="1"/>
  <c r="AF127" i="45"/>
  <c r="AG46" i="33" s="1"/>
  <c r="AB24" i="45"/>
  <c r="V126" i="47"/>
  <c r="V93" i="47"/>
  <c r="V44" i="47"/>
  <c r="Y12" i="48" l="1"/>
  <c r="AF98" i="45"/>
  <c r="AG17" i="33" s="1"/>
  <c r="AE141" i="45"/>
  <c r="AF145" i="45"/>
  <c r="AG64" i="33" s="1"/>
  <c r="AE105" i="45"/>
  <c r="AF90" i="45"/>
  <c r="AG9" i="33" s="1"/>
  <c r="Y37" i="48"/>
  <c r="Y59" i="48" s="1"/>
  <c r="Z36" i="48"/>
  <c r="Z58" i="48" s="1"/>
  <c r="AF144" i="45"/>
  <c r="AG63" i="33" s="1"/>
  <c r="AF107" i="45"/>
  <c r="AG26" i="33" s="1"/>
  <c r="AF115" i="45"/>
  <c r="AG34" i="33" s="1"/>
  <c r="AB60" i="45"/>
  <c r="V85" i="47"/>
  <c r="Y38" i="48" l="1"/>
  <c r="Y60" i="48" s="1"/>
  <c r="AF60" i="33"/>
  <c r="AF84" i="33" s="1"/>
  <c r="X12" i="62" s="1"/>
  <c r="AF24" i="33"/>
  <c r="AF83" i="33" s="1"/>
  <c r="X11" i="62" s="1"/>
  <c r="AF86" i="45"/>
  <c r="AG5" i="33" s="1"/>
  <c r="AF96" i="45"/>
  <c r="AG15" i="33" s="1"/>
  <c r="AF97" i="45"/>
  <c r="AG16" i="33" s="1"/>
  <c r="AF150" i="45"/>
  <c r="AG69" i="33" s="1"/>
  <c r="AF131" i="45"/>
  <c r="AG50" i="33" s="1"/>
  <c r="AF125" i="45"/>
  <c r="AG44" i="33" s="1"/>
  <c r="AX19" i="19"/>
  <c r="AF102" i="45"/>
  <c r="AG21" i="33" s="1"/>
  <c r="AG139" i="45"/>
  <c r="AH58" i="33" s="1"/>
  <c r="AB79" i="45"/>
  <c r="W92" i="47"/>
  <c r="AF87" i="45"/>
  <c r="AG6" i="33" s="1"/>
  <c r="AU21" i="19"/>
  <c r="X13" i="62" l="1"/>
  <c r="Y65" i="48"/>
  <c r="AF85" i="33"/>
  <c r="AG93" i="45"/>
  <c r="AH12" i="33" s="1"/>
  <c r="AG92" i="45"/>
  <c r="AH11" i="33" s="1"/>
  <c r="AF99" i="45"/>
  <c r="AG18" i="33" s="1"/>
  <c r="AF103" i="45"/>
  <c r="AG22" i="33" s="1"/>
  <c r="AF147" i="45"/>
  <c r="AG66" i="33" s="1"/>
  <c r="AF128" i="45"/>
  <c r="AG47" i="33" s="1"/>
  <c r="AF100" i="45"/>
  <c r="AG19" i="33" s="1"/>
  <c r="AF113" i="45"/>
  <c r="AG32" i="33" s="1"/>
  <c r="AF112" i="45"/>
  <c r="AG31" i="33" s="1"/>
  <c r="AF118" i="45"/>
  <c r="AG37" i="33" s="1"/>
  <c r="AF149" i="45"/>
  <c r="AG68" i="33" s="1"/>
  <c r="AF130" i="45"/>
  <c r="AG49" i="33" s="1"/>
  <c r="AG155" i="45"/>
  <c r="AH74" i="33" s="1"/>
  <c r="AG158" i="45"/>
  <c r="AH77" i="33" s="1"/>
  <c r="AJ143" i="45"/>
  <c r="AK62" i="33" s="1"/>
  <c r="AG126" i="45"/>
  <c r="AH45" i="33" s="1"/>
  <c r="AF151" i="45"/>
  <c r="AG70" i="33" s="1"/>
  <c r="AB164" i="45"/>
  <c r="Y44" i="48"/>
  <c r="W125" i="47"/>
  <c r="AU22" i="19"/>
  <c r="K119" i="47" s="1"/>
  <c r="K120" i="47" s="1"/>
  <c r="K171" i="47" s="1"/>
  <c r="R99" i="33" l="1"/>
  <c r="R100" i="33" s="1"/>
  <c r="R103" i="33" s="1"/>
  <c r="J18" i="62"/>
  <c r="J22" i="62" s="1"/>
  <c r="J30" i="62" s="1"/>
  <c r="AD98" i="33"/>
  <c r="V16" i="62"/>
  <c r="Z34" i="48"/>
  <c r="Z56" i="48" s="1"/>
  <c r="AG91" i="45"/>
  <c r="AH10" i="33" s="1"/>
  <c r="AF132" i="45"/>
  <c r="AG51" i="33" s="1"/>
  <c r="AF122" i="45"/>
  <c r="AG41" i="33" s="1"/>
  <c r="AG108" i="45"/>
  <c r="AH27" i="33" s="1"/>
  <c r="AF153" i="45"/>
  <c r="AG72" i="33" s="1"/>
  <c r="AF134" i="45"/>
  <c r="AG53" i="33" s="1"/>
  <c r="AG146" i="45"/>
  <c r="AH65" i="33" s="1"/>
  <c r="AG127" i="45"/>
  <c r="AH46" i="33" s="1"/>
  <c r="AF123" i="45"/>
  <c r="AG42" i="33" s="1"/>
  <c r="AF116" i="45"/>
  <c r="AG35" i="33" s="1"/>
  <c r="AF114" i="45"/>
  <c r="AG33" i="33" s="1"/>
  <c r="AF119" i="45"/>
  <c r="AG38" i="33" s="1"/>
  <c r="AG109" i="45"/>
  <c r="AH28" i="33" s="1"/>
  <c r="AC24" i="45"/>
  <c r="W126" i="47"/>
  <c r="W93" i="47"/>
  <c r="W15" i="47"/>
  <c r="W101" i="47" s="1"/>
  <c r="W44" i="47"/>
  <c r="Z12" i="48" l="1"/>
  <c r="Z38" i="48" s="1"/>
  <c r="Z60" i="48" s="1"/>
  <c r="AG98" i="45"/>
  <c r="AH17" i="33" s="1"/>
  <c r="AF141" i="45"/>
  <c r="AG90" i="45"/>
  <c r="AH9" i="33" s="1"/>
  <c r="AF105" i="45"/>
  <c r="AG145" i="45"/>
  <c r="AH64" i="33" s="1"/>
  <c r="Z37" i="48"/>
  <c r="Z59" i="48" s="1"/>
  <c r="AA36" i="48"/>
  <c r="AA58" i="48" s="1"/>
  <c r="AG144" i="45"/>
  <c r="AH63" i="33" s="1"/>
  <c r="W85" i="47"/>
  <c r="AC60" i="45"/>
  <c r="AG107" i="45"/>
  <c r="AH26" i="33" s="1"/>
  <c r="Z65" i="48" l="1"/>
  <c r="W16" i="62" s="1"/>
  <c r="AG60" i="33"/>
  <c r="AG84" i="33" s="1"/>
  <c r="Y12" i="62" s="1"/>
  <c r="AG24" i="33"/>
  <c r="AG83" i="33" s="1"/>
  <c r="Y11" i="62" s="1"/>
  <c r="AG97" i="45"/>
  <c r="AH16" i="33" s="1"/>
  <c r="AG96" i="45"/>
  <c r="AH15" i="33" s="1"/>
  <c r="AG102" i="45"/>
  <c r="AH21" i="33" s="1"/>
  <c r="AG125" i="45"/>
  <c r="AH44" i="33" s="1"/>
  <c r="AG150" i="45"/>
  <c r="AH69" i="33" s="1"/>
  <c r="AG131" i="45"/>
  <c r="AH50" i="33" s="1"/>
  <c r="AY19" i="19"/>
  <c r="AH139" i="45"/>
  <c r="AI58" i="33" s="1"/>
  <c r="AC79" i="45"/>
  <c r="AV21" i="19"/>
  <c r="AG87" i="45"/>
  <c r="AH6" i="33" s="1"/>
  <c r="AG86" i="45"/>
  <c r="AH5" i="33" s="1"/>
  <c r="X92" i="47"/>
  <c r="Y13" i="62" l="1"/>
  <c r="AE98" i="33"/>
  <c r="AG85" i="33"/>
  <c r="AH92" i="45"/>
  <c r="AI11" i="33" s="1"/>
  <c r="AG115" i="45"/>
  <c r="AH34" i="33" s="1"/>
  <c r="AH93" i="45"/>
  <c r="AI12" i="33" s="1"/>
  <c r="AG100" i="45"/>
  <c r="AH19" i="33" s="1"/>
  <c r="AG103" i="45"/>
  <c r="AH22" i="33" s="1"/>
  <c r="AG118" i="45"/>
  <c r="AH37" i="33" s="1"/>
  <c r="AG113" i="45"/>
  <c r="AH32" i="33" s="1"/>
  <c r="AG149" i="45"/>
  <c r="AH68" i="33" s="1"/>
  <c r="AG130" i="45"/>
  <c r="AH49" i="33" s="1"/>
  <c r="AG112" i="45"/>
  <c r="AH31" i="33" s="1"/>
  <c r="AG99" i="45"/>
  <c r="AH18" i="33" s="1"/>
  <c r="AG147" i="45"/>
  <c r="AH66" i="33" s="1"/>
  <c r="AG128" i="45"/>
  <c r="AH47" i="33" s="1"/>
  <c r="AH155" i="45"/>
  <c r="AI74" i="33" s="1"/>
  <c r="AH158" i="45"/>
  <c r="AI77" i="33" s="1"/>
  <c r="AH126" i="45"/>
  <c r="AI45" i="33" s="1"/>
  <c r="AK143" i="45"/>
  <c r="AL62" i="33" s="1"/>
  <c r="AG151" i="45"/>
  <c r="AH70" i="33" s="1"/>
  <c r="AC164" i="45"/>
  <c r="AV22" i="19"/>
  <c r="L119" i="47" s="1"/>
  <c r="L120" i="47" s="1"/>
  <c r="L171" i="47" s="1"/>
  <c r="X125" i="47"/>
  <c r="Z44" i="48"/>
  <c r="S99" i="33" l="1"/>
  <c r="S100" i="33" s="1"/>
  <c r="S103" i="33" s="1"/>
  <c r="K18" i="62"/>
  <c r="K22" i="62" s="1"/>
  <c r="K30" i="62" s="1"/>
  <c r="AG119" i="45"/>
  <c r="AH38" i="33" s="1"/>
  <c r="AG116" i="45"/>
  <c r="AH35" i="33" s="1"/>
  <c r="AG114" i="45"/>
  <c r="AH33" i="33" s="1"/>
  <c r="AH108" i="45"/>
  <c r="AI27" i="33" s="1"/>
  <c r="AG132" i="45"/>
  <c r="AH51" i="33" s="1"/>
  <c r="AH146" i="45"/>
  <c r="AI65" i="33" s="1"/>
  <c r="AH127" i="45"/>
  <c r="AI46" i="33" s="1"/>
  <c r="AH109" i="45"/>
  <c r="AI28" i="33" s="1"/>
  <c r="AH91" i="45"/>
  <c r="AI10" i="33" s="1"/>
  <c r="AG153" i="45"/>
  <c r="AH72" i="33" s="1"/>
  <c r="AG134" i="45"/>
  <c r="AH53" i="33" s="1"/>
  <c r="AG123" i="45"/>
  <c r="AH42" i="33" s="1"/>
  <c r="AG122" i="45"/>
  <c r="AH41" i="33" s="1"/>
  <c r="AD24" i="45"/>
  <c r="X126" i="47"/>
  <c r="X93" i="47"/>
  <c r="X44" i="47"/>
  <c r="X15" i="47"/>
  <c r="X101" i="47" s="1"/>
  <c r="AA34" i="48" l="1"/>
  <c r="AA56" i="48" s="1"/>
  <c r="AH98" i="45"/>
  <c r="AI17" i="33" s="1"/>
  <c r="AG141" i="45"/>
  <c r="AH90" i="45"/>
  <c r="AI9" i="33" s="1"/>
  <c r="AH145" i="45"/>
  <c r="AI64" i="33" s="1"/>
  <c r="AG105" i="45"/>
  <c r="AA37" i="48"/>
  <c r="AA59" i="48" s="1"/>
  <c r="AB36" i="48"/>
  <c r="AB58" i="48" s="1"/>
  <c r="AH144" i="45"/>
  <c r="AI63" i="33" s="1"/>
  <c r="X85" i="47"/>
  <c r="AH115" i="45"/>
  <c r="AI34" i="33" s="1"/>
  <c r="AH107" i="45"/>
  <c r="AI26" i="33" s="1"/>
  <c r="AD60" i="45"/>
  <c r="AD79" i="45" s="1"/>
  <c r="AA38" i="48" l="1"/>
  <c r="AA60" i="48" s="1"/>
  <c r="AA65" i="48" s="1"/>
  <c r="X16" i="62" s="1"/>
  <c r="AH24" i="33"/>
  <c r="AH83" i="33" s="1"/>
  <c r="Z11" i="62" s="1"/>
  <c r="AH60" i="33"/>
  <c r="AH84" i="33" s="1"/>
  <c r="Z12" i="62" s="1"/>
  <c r="AH86" i="45"/>
  <c r="AI5" i="33" s="1"/>
  <c r="AH87" i="45"/>
  <c r="AI6" i="33" s="1"/>
  <c r="AH97" i="45"/>
  <c r="AI16" i="33" s="1"/>
  <c r="AH96" i="45"/>
  <c r="AI15" i="33" s="1"/>
  <c r="AH102" i="45"/>
  <c r="AI21" i="33" s="1"/>
  <c r="AH125" i="45"/>
  <c r="AI44" i="33" s="1"/>
  <c r="AH150" i="45"/>
  <c r="AI69" i="33" s="1"/>
  <c r="AH131" i="45"/>
  <c r="AI50" i="33" s="1"/>
  <c r="AZ19" i="19"/>
  <c r="AI139" i="45"/>
  <c r="AJ58" i="33" s="1"/>
  <c r="AW21" i="19"/>
  <c r="Y92" i="47"/>
  <c r="Z13" i="62" l="1"/>
  <c r="AF98" i="33"/>
  <c r="AH85" i="33"/>
  <c r="AI93" i="45"/>
  <c r="AJ12" i="33" s="1"/>
  <c r="AI92" i="45"/>
  <c r="AJ11" i="33" s="1"/>
  <c r="AH103" i="45"/>
  <c r="AI22" i="33" s="1"/>
  <c r="AH149" i="45"/>
  <c r="AI68" i="33" s="1"/>
  <c r="AH130" i="45"/>
  <c r="AI49" i="33" s="1"/>
  <c r="AH113" i="45"/>
  <c r="AI32" i="33" s="1"/>
  <c r="AH147" i="45"/>
  <c r="AI66" i="33" s="1"/>
  <c r="AH128" i="45"/>
  <c r="AI47" i="33" s="1"/>
  <c r="AH100" i="45"/>
  <c r="AI19" i="33" s="1"/>
  <c r="AH112" i="45"/>
  <c r="AI31" i="33" s="1"/>
  <c r="AH118" i="45"/>
  <c r="AI37" i="33" s="1"/>
  <c r="AH99" i="45"/>
  <c r="AI18" i="33" s="1"/>
  <c r="AI158" i="45"/>
  <c r="AJ77" i="33" s="1"/>
  <c r="AI155" i="45"/>
  <c r="AJ74" i="33" s="1"/>
  <c r="AI126" i="45"/>
  <c r="AJ45" i="33" s="1"/>
  <c r="AL143" i="45"/>
  <c r="AM62" i="33" s="1"/>
  <c r="AH151" i="45"/>
  <c r="AI70" i="33" s="1"/>
  <c r="AD164" i="45"/>
  <c r="AW22" i="19"/>
  <c r="M119" i="47" s="1"/>
  <c r="M120" i="47" s="1"/>
  <c r="Y125" i="47"/>
  <c r="AA44" i="48"/>
  <c r="M171" i="47" l="1"/>
  <c r="C32" i="57"/>
  <c r="AI91" i="45"/>
  <c r="AJ10" i="33" s="1"/>
  <c r="AB34" i="48"/>
  <c r="AB56" i="48" s="1"/>
  <c r="AI108" i="45"/>
  <c r="AJ27" i="33" s="1"/>
  <c r="AH122" i="45"/>
  <c r="AI41" i="33" s="1"/>
  <c r="AH114" i="45"/>
  <c r="AI33" i="33" s="1"/>
  <c r="AH116" i="45"/>
  <c r="AI35" i="33" s="1"/>
  <c r="AH153" i="45"/>
  <c r="AI72" i="33" s="1"/>
  <c r="AH134" i="45"/>
  <c r="AI53" i="33" s="1"/>
  <c r="AH123" i="45"/>
  <c r="AI42" i="33" s="1"/>
  <c r="AI146" i="45"/>
  <c r="AJ65" i="33" s="1"/>
  <c r="AI127" i="45"/>
  <c r="AJ46" i="33" s="1"/>
  <c r="AH132" i="45"/>
  <c r="AI51" i="33" s="1"/>
  <c r="AI109" i="45"/>
  <c r="AJ28" i="33" s="1"/>
  <c r="AH119" i="45"/>
  <c r="AI38" i="33" s="1"/>
  <c r="AE24" i="45"/>
  <c r="Y126" i="47"/>
  <c r="Y93" i="47"/>
  <c r="Y15" i="47"/>
  <c r="Y101" i="47" s="1"/>
  <c r="Y44" i="47"/>
  <c r="T99" i="33" l="1"/>
  <c r="T100" i="33" s="1"/>
  <c r="T103" i="33" s="1"/>
  <c r="L18" i="62"/>
  <c r="L22" i="62" s="1"/>
  <c r="L30" i="62" s="1"/>
  <c r="C34" i="57"/>
  <c r="AB12" i="48"/>
  <c r="AI98" i="45"/>
  <c r="AJ17" i="33" s="1"/>
  <c r="AI145" i="45"/>
  <c r="AJ64" i="33" s="1"/>
  <c r="AH105" i="45"/>
  <c r="AH141" i="45"/>
  <c r="AI90" i="45"/>
  <c r="AJ9" i="33" s="1"/>
  <c r="AC36" i="48"/>
  <c r="AC58" i="48" s="1"/>
  <c r="AB37" i="48"/>
  <c r="AB59" i="48" s="1"/>
  <c r="AI144" i="45"/>
  <c r="AJ63" i="33" s="1"/>
  <c r="Y85" i="47"/>
  <c r="AI107" i="45"/>
  <c r="AJ26" i="33" s="1"/>
  <c r="AI115" i="45"/>
  <c r="AJ34" i="33" s="1"/>
  <c r="AE60" i="45"/>
  <c r="AE79" i="45" s="1"/>
  <c r="AB38" i="48" l="1"/>
  <c r="AB60" i="48" s="1"/>
  <c r="AB65" i="48" s="1"/>
  <c r="Y16" i="62" s="1"/>
  <c r="AI24" i="33"/>
  <c r="AI83" i="33" s="1"/>
  <c r="AA11" i="62" s="1"/>
  <c r="AI60" i="33"/>
  <c r="AI84" i="33" s="1"/>
  <c r="AA12" i="62" s="1"/>
  <c r="AI86" i="45"/>
  <c r="AJ5" i="33" s="1"/>
  <c r="AI96" i="45"/>
  <c r="AJ15" i="33" s="1"/>
  <c r="AI97" i="45"/>
  <c r="AJ16" i="33" s="1"/>
  <c r="AI150" i="45"/>
  <c r="AJ69" i="33" s="1"/>
  <c r="AI131" i="45"/>
  <c r="AJ50" i="33" s="1"/>
  <c r="BA19" i="19"/>
  <c r="AI102" i="45"/>
  <c r="AJ21" i="33" s="1"/>
  <c r="AI125" i="45"/>
  <c r="AJ44" i="33" s="1"/>
  <c r="AJ139" i="45"/>
  <c r="AK58" i="33" s="1"/>
  <c r="AX21" i="19"/>
  <c r="AI87" i="45"/>
  <c r="AJ6" i="33" s="1"/>
  <c r="Z92" i="47"/>
  <c r="AA13" i="62" l="1"/>
  <c r="AG98" i="33"/>
  <c r="AI85" i="33"/>
  <c r="AJ93" i="45"/>
  <c r="AK12" i="33" s="1"/>
  <c r="AJ92" i="45"/>
  <c r="AK11" i="33" s="1"/>
  <c r="AI149" i="45"/>
  <c r="AJ68" i="33" s="1"/>
  <c r="AI130" i="45"/>
  <c r="AJ49" i="33" s="1"/>
  <c r="AI147" i="45"/>
  <c r="AJ66" i="33" s="1"/>
  <c r="AI128" i="45"/>
  <c r="AJ47" i="33" s="1"/>
  <c r="AI103" i="45"/>
  <c r="AJ22" i="33" s="1"/>
  <c r="AI112" i="45"/>
  <c r="AJ31" i="33" s="1"/>
  <c r="AI113" i="45"/>
  <c r="AJ32" i="33" s="1"/>
  <c r="AI118" i="45"/>
  <c r="AJ37" i="33" s="1"/>
  <c r="AI100" i="45"/>
  <c r="AJ19" i="33" s="1"/>
  <c r="AI99" i="45"/>
  <c r="AJ18" i="33" s="1"/>
  <c r="AJ155" i="45"/>
  <c r="AK74" i="33" s="1"/>
  <c r="AM143" i="45"/>
  <c r="AN62" i="33" s="1"/>
  <c r="AJ126" i="45"/>
  <c r="AK45" i="33" s="1"/>
  <c r="AI151" i="45"/>
  <c r="AJ70" i="33" s="1"/>
  <c r="AE164" i="45"/>
  <c r="Z125" i="47"/>
  <c r="Z41" i="47"/>
  <c r="AX22" i="19"/>
  <c r="N119" i="47" s="1"/>
  <c r="N120" i="47" s="1"/>
  <c r="AB44" i="48"/>
  <c r="Q127" i="47" l="1"/>
  <c r="N171" i="47"/>
  <c r="AC34" i="48"/>
  <c r="AC56" i="48" s="1"/>
  <c r="AJ108" i="45"/>
  <c r="AK27" i="33" s="1"/>
  <c r="AI119" i="45"/>
  <c r="AJ38" i="33" s="1"/>
  <c r="AI114" i="45"/>
  <c r="AJ33" i="33" s="1"/>
  <c r="AJ158" i="45"/>
  <c r="AK77" i="33" s="1"/>
  <c r="AI123" i="45"/>
  <c r="AJ42" i="33" s="1"/>
  <c r="AI122" i="45"/>
  <c r="AJ41" i="33" s="1"/>
  <c r="AJ109" i="45"/>
  <c r="AK28" i="33" s="1"/>
  <c r="AJ91" i="45"/>
  <c r="AK10" i="33" s="1"/>
  <c r="AI116" i="45"/>
  <c r="AJ35" i="33" s="1"/>
  <c r="AI153" i="45"/>
  <c r="AJ72" i="33" s="1"/>
  <c r="AI134" i="45"/>
  <c r="AJ53" i="33" s="1"/>
  <c r="AI132" i="45"/>
  <c r="AJ51" i="33" s="1"/>
  <c r="AJ146" i="45"/>
  <c r="AK65" i="33" s="1"/>
  <c r="AJ127" i="45"/>
  <c r="AK46" i="33" s="1"/>
  <c r="AF24" i="45"/>
  <c r="Z126" i="47"/>
  <c r="Z93" i="47"/>
  <c r="Z15" i="47"/>
  <c r="Z101" i="47" s="1"/>
  <c r="Z44" i="47"/>
  <c r="Q130" i="47" l="1"/>
  <c r="G179" i="47" s="1"/>
  <c r="C19" i="58" s="1"/>
  <c r="U99" i="33"/>
  <c r="U100" i="33" s="1"/>
  <c r="U103" i="33" s="1"/>
  <c r="M18" i="62"/>
  <c r="M22" i="62" s="1"/>
  <c r="M30" i="62" s="1"/>
  <c r="AC12" i="48"/>
  <c r="AJ98" i="45"/>
  <c r="AK17" i="33" s="1"/>
  <c r="AI141" i="45"/>
  <c r="AJ145" i="45"/>
  <c r="AK64" i="33" s="1"/>
  <c r="AI105" i="45"/>
  <c r="AJ90" i="45"/>
  <c r="AK9" i="33" s="1"/>
  <c r="AD36" i="48"/>
  <c r="AD58" i="48" s="1"/>
  <c r="AC37" i="48"/>
  <c r="AC59" i="48" s="1"/>
  <c r="AJ144" i="45"/>
  <c r="AK63" i="33" s="1"/>
  <c r="AF60" i="45"/>
  <c r="AF79" i="45" s="1"/>
  <c r="Z85" i="47"/>
  <c r="AJ107" i="45"/>
  <c r="AK26" i="33" s="1"/>
  <c r="AC38" i="48" l="1"/>
  <c r="AC60" i="48" s="1"/>
  <c r="AC65" i="48" s="1"/>
  <c r="Z16" i="62" s="1"/>
  <c r="AJ60" i="33"/>
  <c r="AJ84" i="33" s="1"/>
  <c r="AJ24" i="33"/>
  <c r="AJ83" i="33" s="1"/>
  <c r="AJ87" i="45"/>
  <c r="AK6" i="33" s="1"/>
  <c r="AJ86" i="45"/>
  <c r="AK5" i="33" s="1"/>
  <c r="AJ97" i="45"/>
  <c r="AK16" i="33" s="1"/>
  <c r="AJ96" i="45"/>
  <c r="AK15" i="33" s="1"/>
  <c r="BB19" i="19"/>
  <c r="AJ125" i="45"/>
  <c r="AK44" i="33" s="1"/>
  <c r="AJ102" i="45"/>
  <c r="AK21" i="33" s="1"/>
  <c r="AJ150" i="45"/>
  <c r="AK69" i="33" s="1"/>
  <c r="AJ131" i="45"/>
  <c r="AK50" i="33" s="1"/>
  <c r="AK139" i="45"/>
  <c r="AL58" i="33" s="1"/>
  <c r="AY21" i="19"/>
  <c r="AA92" i="47"/>
  <c r="N90" i="33" l="1"/>
  <c r="AB12" i="62"/>
  <c r="N89" i="33"/>
  <c r="AB11" i="62"/>
  <c r="AH98" i="33"/>
  <c r="AJ85" i="33"/>
  <c r="AK92" i="45"/>
  <c r="AL11" i="33" s="1"/>
  <c r="AJ115" i="45"/>
  <c r="AK34" i="33" s="1"/>
  <c r="AK93" i="45"/>
  <c r="AL12" i="33" s="1"/>
  <c r="AJ103" i="45"/>
  <c r="AK22" i="33" s="1"/>
  <c r="AJ147" i="45"/>
  <c r="AK66" i="33" s="1"/>
  <c r="AJ128" i="45"/>
  <c r="AK47" i="33" s="1"/>
  <c r="AJ100" i="45"/>
  <c r="AK19" i="33" s="1"/>
  <c r="AJ113" i="45"/>
  <c r="AK32" i="33" s="1"/>
  <c r="AJ99" i="45"/>
  <c r="AK18" i="33" s="1"/>
  <c r="AJ149" i="45"/>
  <c r="AK68" i="33" s="1"/>
  <c r="AJ130" i="45"/>
  <c r="AK49" i="33" s="1"/>
  <c r="AJ112" i="45"/>
  <c r="AK31" i="33" s="1"/>
  <c r="AJ118" i="45"/>
  <c r="AK37" i="33" s="1"/>
  <c r="AK126" i="45"/>
  <c r="AL45" i="33" s="1"/>
  <c r="AN143" i="45"/>
  <c r="AO62" i="33" s="1"/>
  <c r="AJ151" i="45"/>
  <c r="AK70" i="33" s="1"/>
  <c r="AF164" i="45"/>
  <c r="AC44" i="48"/>
  <c r="AY22" i="19"/>
  <c r="O119" i="47" s="1"/>
  <c r="O120" i="47" s="1"/>
  <c r="AA125" i="47"/>
  <c r="AA41" i="47"/>
  <c r="R127" i="47" l="1"/>
  <c r="O171" i="47"/>
  <c r="N91" i="33"/>
  <c r="AB13" i="62"/>
  <c r="D13" i="58"/>
  <c r="D15" i="58"/>
  <c r="D25" i="58"/>
  <c r="D22" i="58"/>
  <c r="D26" i="58"/>
  <c r="D27" i="58"/>
  <c r="D14" i="58"/>
  <c r="D16" i="58"/>
  <c r="D18" i="58"/>
  <c r="D21" i="58"/>
  <c r="D28" i="58"/>
  <c r="D29" i="58"/>
  <c r="AD34" i="48"/>
  <c r="AD56" i="48" s="1"/>
  <c r="AJ153" i="45"/>
  <c r="AK72" i="33" s="1"/>
  <c r="AJ134" i="45"/>
  <c r="AK53" i="33" s="1"/>
  <c r="AK91" i="45"/>
  <c r="AL10" i="33" s="1"/>
  <c r="AK155" i="45"/>
  <c r="AL74" i="33" s="1"/>
  <c r="AK158" i="45"/>
  <c r="AL77" i="33" s="1"/>
  <c r="AJ116" i="45"/>
  <c r="AK35" i="33" s="1"/>
  <c r="AJ119" i="45"/>
  <c r="AK38" i="33" s="1"/>
  <c r="AK108" i="45"/>
  <c r="AL27" i="33" s="1"/>
  <c r="AJ132" i="45"/>
  <c r="AK51" i="33" s="1"/>
  <c r="AJ122" i="45"/>
  <c r="AK41" i="33" s="1"/>
  <c r="AK146" i="45"/>
  <c r="AL65" i="33" s="1"/>
  <c r="AK127" i="45"/>
  <c r="AL46" i="33" s="1"/>
  <c r="AJ123" i="45"/>
  <c r="AK42" i="33" s="1"/>
  <c r="AJ114" i="45"/>
  <c r="AK33" i="33" s="1"/>
  <c r="AK109" i="45"/>
  <c r="AL28" i="33" s="1"/>
  <c r="AG24" i="45"/>
  <c r="AA126" i="47"/>
  <c r="AA93" i="47"/>
  <c r="AK90" i="45"/>
  <c r="AL9" i="33" s="1"/>
  <c r="AA44" i="47"/>
  <c r="AA15" i="47"/>
  <c r="AA101" i="47" s="1"/>
  <c r="R130" i="47" l="1"/>
  <c r="V99" i="33"/>
  <c r="V100" i="33" s="1"/>
  <c r="V103" i="33" s="1"/>
  <c r="N18" i="62"/>
  <c r="N22" i="62" s="1"/>
  <c r="N30" i="62" s="1"/>
  <c r="AD12" i="48"/>
  <c r="AD38" i="48" s="1"/>
  <c r="AD60" i="48" s="1"/>
  <c r="AK98" i="45"/>
  <c r="AL17" i="33" s="1"/>
  <c r="AJ141" i="45"/>
  <c r="AJ105" i="45"/>
  <c r="AK145" i="45"/>
  <c r="AL64" i="33" s="1"/>
  <c r="BC19" i="19"/>
  <c r="AE36" i="48"/>
  <c r="AE58" i="48" s="1"/>
  <c r="AD37" i="48"/>
  <c r="AD59" i="48" s="1"/>
  <c r="AK144" i="45"/>
  <c r="AL63" i="33" s="1"/>
  <c r="AA85" i="47"/>
  <c r="AG60" i="45"/>
  <c r="AG79" i="45" s="1"/>
  <c r="AK115" i="45"/>
  <c r="AL34" i="33" s="1"/>
  <c r="AK107" i="45"/>
  <c r="AL26" i="33" s="1"/>
  <c r="AD65" i="48" l="1"/>
  <c r="AA16" i="62" s="1"/>
  <c r="AK24" i="33"/>
  <c r="AK83" i="33" s="1"/>
  <c r="AC11" i="62" s="1"/>
  <c r="AK60" i="33"/>
  <c r="AK84" i="33" s="1"/>
  <c r="AC12" i="62" s="1"/>
  <c r="AK86" i="45"/>
  <c r="AL5" i="33" s="1"/>
  <c r="AK96" i="45"/>
  <c r="AL15" i="33" s="1"/>
  <c r="AK97" i="45"/>
  <c r="AL16" i="33" s="1"/>
  <c r="AK150" i="45"/>
  <c r="AL69" i="33" s="1"/>
  <c r="AK131" i="45"/>
  <c r="AL50" i="33" s="1"/>
  <c r="AK102" i="45"/>
  <c r="AL21" i="33" s="1"/>
  <c r="AK125" i="45"/>
  <c r="AL44" i="33" s="1"/>
  <c r="AL139" i="45"/>
  <c r="AM58" i="33" s="1"/>
  <c r="AB92" i="47"/>
  <c r="AZ21" i="19"/>
  <c r="AK87" i="45"/>
  <c r="AL6" i="33" s="1"/>
  <c r="AC13" i="62" l="1"/>
  <c r="AI98" i="33"/>
  <c r="AK85" i="33"/>
  <c r="AL93" i="45"/>
  <c r="AM12" i="33" s="1"/>
  <c r="AL92" i="45"/>
  <c r="AM11" i="33" s="1"/>
  <c r="AK147" i="45"/>
  <c r="AL66" i="33" s="1"/>
  <c r="AK128" i="45"/>
  <c r="AL47" i="33" s="1"/>
  <c r="AK118" i="45"/>
  <c r="AL37" i="33" s="1"/>
  <c r="AK103" i="45"/>
  <c r="AL22" i="33" s="1"/>
  <c r="AK113" i="45"/>
  <c r="AL32" i="33" s="1"/>
  <c r="AK100" i="45"/>
  <c r="AL19" i="33" s="1"/>
  <c r="AK112" i="45"/>
  <c r="AL31" i="33" s="1"/>
  <c r="AK99" i="45"/>
  <c r="AL18" i="33" s="1"/>
  <c r="AK149" i="45"/>
  <c r="AL68" i="33" s="1"/>
  <c r="AK130" i="45"/>
  <c r="AL49" i="33" s="1"/>
  <c r="AO143" i="45"/>
  <c r="AP62" i="33" s="1"/>
  <c r="AL126" i="45"/>
  <c r="AM45" i="33" s="1"/>
  <c r="AK151" i="45"/>
  <c r="AL70" i="33" s="1"/>
  <c r="AG164" i="45"/>
  <c r="AD44" i="48"/>
  <c r="AB41" i="47"/>
  <c r="AB125" i="47"/>
  <c r="AZ22" i="19"/>
  <c r="P119" i="47" s="1"/>
  <c r="P120" i="47" s="1"/>
  <c r="AB15" i="47"/>
  <c r="AB101" i="47" s="1"/>
  <c r="S127" i="47" l="1"/>
  <c r="P171" i="47"/>
  <c r="AL91" i="45"/>
  <c r="AM10" i="33" s="1"/>
  <c r="AK114" i="45"/>
  <c r="AL33" i="33" s="1"/>
  <c r="AK119" i="45"/>
  <c r="AL38" i="33" s="1"/>
  <c r="AK132" i="45"/>
  <c r="AL51" i="33" s="1"/>
  <c r="AK123" i="45"/>
  <c r="AL42" i="33" s="1"/>
  <c r="AL155" i="45"/>
  <c r="AM74" i="33" s="1"/>
  <c r="AL108" i="45"/>
  <c r="AM27" i="33" s="1"/>
  <c r="AL109" i="45"/>
  <c r="AM28" i="33" s="1"/>
  <c r="AL158" i="45"/>
  <c r="AM77" i="33" s="1"/>
  <c r="AK116" i="45"/>
  <c r="AL35" i="33" s="1"/>
  <c r="AK153" i="45"/>
  <c r="AL72" i="33" s="1"/>
  <c r="AK134" i="45"/>
  <c r="AL53" i="33" s="1"/>
  <c r="AL146" i="45"/>
  <c r="AM65" i="33" s="1"/>
  <c r="AL127" i="45"/>
  <c r="AM46" i="33" s="1"/>
  <c r="AK122" i="45"/>
  <c r="AL41" i="33" s="1"/>
  <c r="AH24" i="45"/>
  <c r="AB126" i="47"/>
  <c r="AB93" i="47"/>
  <c r="AB44" i="47"/>
  <c r="S130" i="47" l="1"/>
  <c r="W99" i="33"/>
  <c r="W100" i="33" s="1"/>
  <c r="W103" i="33" s="1"/>
  <c r="O18" i="62"/>
  <c r="O22" i="62" s="1"/>
  <c r="O30" i="62" s="1"/>
  <c r="AE12" i="48"/>
  <c r="AE34" i="48"/>
  <c r="AE56" i="48" s="1"/>
  <c r="AL98" i="45"/>
  <c r="AM17" i="33" s="1"/>
  <c r="AK141" i="45"/>
  <c r="AL90" i="45"/>
  <c r="AM9" i="33" s="1"/>
  <c r="AL145" i="45"/>
  <c r="AM64" i="33" s="1"/>
  <c r="AK105" i="45"/>
  <c r="AF36" i="48"/>
  <c r="AF58" i="48" s="1"/>
  <c r="AE37" i="48"/>
  <c r="AE59" i="48" s="1"/>
  <c r="AL144" i="45"/>
  <c r="AM63" i="33" s="1"/>
  <c r="AH60" i="45"/>
  <c r="AH79" i="45" s="1"/>
  <c r="AL115" i="45"/>
  <c r="AM34" i="33" s="1"/>
  <c r="AL107" i="45"/>
  <c r="AM26" i="33" s="1"/>
  <c r="AB85" i="47"/>
  <c r="AE38" i="48" l="1"/>
  <c r="AE60" i="48" s="1"/>
  <c r="AE65" i="48" s="1"/>
  <c r="AL60" i="33"/>
  <c r="AL84" i="33" s="1"/>
  <c r="AD12" i="62" s="1"/>
  <c r="AL24" i="33"/>
  <c r="AL83" i="33" s="1"/>
  <c r="AD11" i="62" s="1"/>
  <c r="AL87" i="45"/>
  <c r="AM6" i="33" s="1"/>
  <c r="AL96" i="45"/>
  <c r="AM15" i="33" s="1"/>
  <c r="AL97" i="45"/>
  <c r="AM16" i="33" s="1"/>
  <c r="BD19" i="19"/>
  <c r="AL102" i="45"/>
  <c r="AM21" i="33" s="1"/>
  <c r="AL125" i="45"/>
  <c r="AM44" i="33" s="1"/>
  <c r="AL150" i="45"/>
  <c r="AM69" i="33" s="1"/>
  <c r="AL131" i="45"/>
  <c r="AM50" i="33" s="1"/>
  <c r="AM139" i="45"/>
  <c r="AN58" i="33" s="1"/>
  <c r="BA21" i="19"/>
  <c r="AC92" i="47"/>
  <c r="AL86" i="45"/>
  <c r="AM5" i="33" s="1"/>
  <c r="AD13" i="62" l="1"/>
  <c r="K71" i="48"/>
  <c r="F11" i="34" s="1"/>
  <c r="K11" i="34" s="1"/>
  <c r="AB16" i="62"/>
  <c r="AJ98" i="33"/>
  <c r="AL85" i="33"/>
  <c r="AM93" i="45"/>
  <c r="AN12" i="33" s="1"/>
  <c r="AM92" i="45"/>
  <c r="AN11" i="33" s="1"/>
  <c r="AL103" i="45"/>
  <c r="AM22" i="33" s="1"/>
  <c r="AL113" i="45"/>
  <c r="AM32" i="33" s="1"/>
  <c r="AL99" i="45"/>
  <c r="AM18" i="33" s="1"/>
  <c r="AL100" i="45"/>
  <c r="AM19" i="33" s="1"/>
  <c r="AL112" i="45"/>
  <c r="AM31" i="33" s="1"/>
  <c r="AL118" i="45"/>
  <c r="AM37" i="33" s="1"/>
  <c r="AL149" i="45"/>
  <c r="AM68" i="33" s="1"/>
  <c r="AL130" i="45"/>
  <c r="AM49" i="33" s="1"/>
  <c r="AL147" i="45"/>
  <c r="AM66" i="33" s="1"/>
  <c r="AL128" i="45"/>
  <c r="AM47" i="33" s="1"/>
  <c r="AM158" i="45"/>
  <c r="AN77" i="33" s="1"/>
  <c r="AM126" i="45"/>
  <c r="AN45" i="33" s="1"/>
  <c r="AP143" i="45"/>
  <c r="AQ62" i="33" s="1"/>
  <c r="AL151" i="45"/>
  <c r="AM70" i="33" s="1"/>
  <c r="AE44" i="48"/>
  <c r="AH164" i="45"/>
  <c r="AC125" i="47"/>
  <c r="BA22" i="19"/>
  <c r="Q119" i="47" s="1"/>
  <c r="Q120" i="47" s="1"/>
  <c r="AC41" i="47"/>
  <c r="T127" i="47" l="1"/>
  <c r="Q171" i="47"/>
  <c r="G178" i="47"/>
  <c r="E13" i="34" s="1"/>
  <c r="D11" i="58"/>
  <c r="E11" i="58"/>
  <c r="AF34" i="48"/>
  <c r="AF56" i="48" s="1"/>
  <c r="AM108" i="45"/>
  <c r="AN27" i="33" s="1"/>
  <c r="AL119" i="45"/>
  <c r="AM38" i="33" s="1"/>
  <c r="AL132" i="45"/>
  <c r="AM51" i="33" s="1"/>
  <c r="AL116" i="45"/>
  <c r="AM35" i="33" s="1"/>
  <c r="AL153" i="45"/>
  <c r="AM72" i="33" s="1"/>
  <c r="AL134" i="45"/>
  <c r="AM53" i="33" s="1"/>
  <c r="AM146" i="45"/>
  <c r="AN65" i="33" s="1"/>
  <c r="AM127" i="45"/>
  <c r="AN46" i="33" s="1"/>
  <c r="AL123" i="45"/>
  <c r="AM42" i="33" s="1"/>
  <c r="AM155" i="45"/>
  <c r="AN74" i="33" s="1"/>
  <c r="AL122" i="45"/>
  <c r="AM41" i="33" s="1"/>
  <c r="AM91" i="45"/>
  <c r="AN10" i="33" s="1"/>
  <c r="AM109" i="45"/>
  <c r="AN28" i="33" s="1"/>
  <c r="AL114" i="45"/>
  <c r="AM33" i="33" s="1"/>
  <c r="AI24" i="45"/>
  <c r="AC126" i="47"/>
  <c r="AC93" i="47"/>
  <c r="AC44" i="47"/>
  <c r="AM90" i="45"/>
  <c r="AN9" i="33" s="1"/>
  <c r="AC15" i="47"/>
  <c r="AC101" i="47" s="1"/>
  <c r="H176" i="47" s="1"/>
  <c r="F12" i="34" s="1"/>
  <c r="K12" i="34" l="1"/>
  <c r="T130" i="47"/>
  <c r="G175" i="47"/>
  <c r="X99" i="33"/>
  <c r="X100" i="33" s="1"/>
  <c r="X103" i="33" s="1"/>
  <c r="P18" i="62"/>
  <c r="P22" i="62" s="1"/>
  <c r="P30" i="62" s="1"/>
  <c r="D12" i="58"/>
  <c r="E12" i="58"/>
  <c r="AF12" i="48"/>
  <c r="AM98" i="45"/>
  <c r="AN17" i="33" s="1"/>
  <c r="AL105" i="45"/>
  <c r="AM145" i="45"/>
  <c r="AN64" i="33" s="1"/>
  <c r="BE19" i="19"/>
  <c r="AL141" i="45"/>
  <c r="AF37" i="48"/>
  <c r="AF59" i="48" s="1"/>
  <c r="AG36" i="48"/>
  <c r="AG58" i="48" s="1"/>
  <c r="AM144" i="45"/>
  <c r="AN63" i="33" s="1"/>
  <c r="AI60" i="45"/>
  <c r="AI79" i="45" s="1"/>
  <c r="AM107" i="45"/>
  <c r="AN26" i="33" s="1"/>
  <c r="AC85" i="47"/>
  <c r="E16" i="34" l="1"/>
  <c r="C17" i="58"/>
  <c r="D19" i="58"/>
  <c r="AF38" i="48"/>
  <c r="AF60" i="48" s="1"/>
  <c r="AM24" i="33"/>
  <c r="AM83" i="33" s="1"/>
  <c r="AE11" i="62" s="1"/>
  <c r="AM60" i="33"/>
  <c r="AM84" i="33" s="1"/>
  <c r="AE12" i="62" s="1"/>
  <c r="AM86" i="45"/>
  <c r="AN5" i="33" s="1"/>
  <c r="AM87" i="45"/>
  <c r="AN6" i="33" s="1"/>
  <c r="AM96" i="45"/>
  <c r="AN15" i="33" s="1"/>
  <c r="AM97" i="45"/>
  <c r="AN16" i="33" s="1"/>
  <c r="AM125" i="45"/>
  <c r="AN44" i="33" s="1"/>
  <c r="AM102" i="45"/>
  <c r="AN21" i="33" s="1"/>
  <c r="AM150" i="45"/>
  <c r="AN69" i="33" s="1"/>
  <c r="AM131" i="45"/>
  <c r="AN50" i="33" s="1"/>
  <c r="AN139" i="45"/>
  <c r="AO58" i="33" s="1"/>
  <c r="AD92" i="47"/>
  <c r="BB21" i="19"/>
  <c r="AE13" i="62" l="1"/>
  <c r="AF65" i="48"/>
  <c r="AC16" i="62" s="1"/>
  <c r="AM85" i="33"/>
  <c r="AN92" i="45"/>
  <c r="AO11" i="33" s="1"/>
  <c r="AN93" i="45"/>
  <c r="AO12" i="33" s="1"/>
  <c r="AM115" i="45"/>
  <c r="AN34" i="33" s="1"/>
  <c r="AM103" i="45"/>
  <c r="AN22" i="33" s="1"/>
  <c r="AM100" i="45"/>
  <c r="AN19" i="33" s="1"/>
  <c r="AM118" i="45"/>
  <c r="AN37" i="33" s="1"/>
  <c r="AM99" i="45"/>
  <c r="AN18" i="33" s="1"/>
  <c r="AM112" i="45"/>
  <c r="AN31" i="33" s="1"/>
  <c r="AM113" i="45"/>
  <c r="AN32" i="33" s="1"/>
  <c r="AM149" i="45"/>
  <c r="AN68" i="33" s="1"/>
  <c r="AM130" i="45"/>
  <c r="AN49" i="33" s="1"/>
  <c r="AM147" i="45"/>
  <c r="AN66" i="33" s="1"/>
  <c r="AM128" i="45"/>
  <c r="AN47" i="33" s="1"/>
  <c r="AN155" i="45"/>
  <c r="AO74" i="33" s="1"/>
  <c r="AQ143" i="45"/>
  <c r="AR62" i="33" s="1"/>
  <c r="AN126" i="45"/>
  <c r="AO45" i="33" s="1"/>
  <c r="AM151" i="45"/>
  <c r="AN70" i="33" s="1"/>
  <c r="AI164" i="45"/>
  <c r="M170" i="45" s="1"/>
  <c r="F4" i="34" s="1"/>
  <c r="AD41" i="47"/>
  <c r="AD125" i="47"/>
  <c r="BB22" i="19"/>
  <c r="R119" i="47" s="1"/>
  <c r="R120" i="47" s="1"/>
  <c r="R171" i="47" s="1"/>
  <c r="AF44" i="48"/>
  <c r="F3" i="34" l="1"/>
  <c r="E7" i="58"/>
  <c r="U127" i="47"/>
  <c r="Y99" i="33"/>
  <c r="Y100" i="33" s="1"/>
  <c r="Y103" i="33" s="1"/>
  <c r="Q18" i="62"/>
  <c r="AK98" i="33"/>
  <c r="AG34" i="48"/>
  <c r="AG56" i="48" s="1"/>
  <c r="AN108" i="45"/>
  <c r="AO27" i="33" s="1"/>
  <c r="AM153" i="45"/>
  <c r="AN72" i="33" s="1"/>
  <c r="AM134" i="45"/>
  <c r="AN53" i="33" s="1"/>
  <c r="AN146" i="45"/>
  <c r="AO65" i="33" s="1"/>
  <c r="AN127" i="45"/>
  <c r="AO46" i="33" s="1"/>
  <c r="AM114" i="45"/>
  <c r="AN33" i="33" s="1"/>
  <c r="AM116" i="45"/>
  <c r="AN35" i="33" s="1"/>
  <c r="AN109" i="45"/>
  <c r="AO28" i="33" s="1"/>
  <c r="AM122" i="45"/>
  <c r="AN41" i="33" s="1"/>
  <c r="AM123" i="45"/>
  <c r="AN42" i="33" s="1"/>
  <c r="AN91" i="45"/>
  <c r="AO10" i="33" s="1"/>
  <c r="AM119" i="45"/>
  <c r="AN38" i="33" s="1"/>
  <c r="AM132" i="45"/>
  <c r="AN51" i="33" s="1"/>
  <c r="AN158" i="45"/>
  <c r="AO77" i="33" s="1"/>
  <c r="AJ24" i="45"/>
  <c r="AD126" i="47"/>
  <c r="AD93" i="47"/>
  <c r="AD15" i="47"/>
  <c r="AD101" i="47" s="1"/>
  <c r="AD44" i="47"/>
  <c r="U130" i="47" l="1"/>
  <c r="AG12" i="48"/>
  <c r="AN98" i="45"/>
  <c r="AO17" i="33" s="1"/>
  <c r="AN90" i="45"/>
  <c r="AO9" i="33" s="1"/>
  <c r="AN145" i="45"/>
  <c r="AO64" i="33" s="1"/>
  <c r="AM105" i="45"/>
  <c r="AM141" i="45"/>
  <c r="AG37" i="48"/>
  <c r="AG59" i="48" s="1"/>
  <c r="AH36" i="48"/>
  <c r="AH58" i="48" s="1"/>
  <c r="AN144" i="45"/>
  <c r="AO63" i="33" s="1"/>
  <c r="AD85" i="47"/>
  <c r="AN107" i="45"/>
  <c r="AO26" i="33" s="1"/>
  <c r="AN115" i="45"/>
  <c r="AO34" i="33" s="1"/>
  <c r="AJ60" i="45"/>
  <c r="AJ79" i="45" s="1"/>
  <c r="AG38" i="48" l="1"/>
  <c r="AG60" i="48" s="1"/>
  <c r="AN60" i="33"/>
  <c r="AN84" i="33" s="1"/>
  <c r="AF12" i="62" s="1"/>
  <c r="AN24" i="33"/>
  <c r="AN83" i="33" s="1"/>
  <c r="AF11" i="62" s="1"/>
  <c r="AN87" i="45"/>
  <c r="AO6" i="33" s="1"/>
  <c r="AN86" i="45"/>
  <c r="AO5" i="33" s="1"/>
  <c r="AN97" i="45"/>
  <c r="AO16" i="33" s="1"/>
  <c r="AN96" i="45"/>
  <c r="AO15" i="33" s="1"/>
  <c r="AN125" i="45"/>
  <c r="AO44" i="33" s="1"/>
  <c r="AN150" i="45"/>
  <c r="AO69" i="33" s="1"/>
  <c r="AN131" i="45"/>
  <c r="AO50" i="33" s="1"/>
  <c r="BF19" i="19"/>
  <c r="AN102" i="45"/>
  <c r="AO21" i="33" s="1"/>
  <c r="AO139" i="45"/>
  <c r="AP58" i="33" s="1"/>
  <c r="AJ164" i="45"/>
  <c r="AE92" i="47"/>
  <c r="BC21" i="19"/>
  <c r="AE41" i="47" s="1"/>
  <c r="V127" i="47" l="1"/>
  <c r="AF13" i="62"/>
  <c r="AG65" i="48"/>
  <c r="AD16" i="62" s="1"/>
  <c r="AN85" i="33"/>
  <c r="AO92" i="45"/>
  <c r="AP11" i="33" s="1"/>
  <c r="AO93" i="45"/>
  <c r="AP12" i="33" s="1"/>
  <c r="AN118" i="45"/>
  <c r="AO37" i="33" s="1"/>
  <c r="AN113" i="45"/>
  <c r="AO32" i="33" s="1"/>
  <c r="AN100" i="45"/>
  <c r="AO19" i="33" s="1"/>
  <c r="AN149" i="45"/>
  <c r="AO68" i="33" s="1"/>
  <c r="AN130" i="45"/>
  <c r="AO49" i="33" s="1"/>
  <c r="AN103" i="45"/>
  <c r="AO22" i="33" s="1"/>
  <c r="AN99" i="45"/>
  <c r="AO18" i="33" s="1"/>
  <c r="AN147" i="45"/>
  <c r="AO66" i="33" s="1"/>
  <c r="AN128" i="45"/>
  <c r="AO47" i="33" s="1"/>
  <c r="AN112" i="45"/>
  <c r="AO31" i="33" s="1"/>
  <c r="AO155" i="45"/>
  <c r="AP74" i="33" s="1"/>
  <c r="AO158" i="45"/>
  <c r="AP77" i="33" s="1"/>
  <c r="AO126" i="45"/>
  <c r="AP45" i="33" s="1"/>
  <c r="AR143" i="45"/>
  <c r="AS62" i="33" s="1"/>
  <c r="AN151" i="45"/>
  <c r="AO70" i="33" s="1"/>
  <c r="AG44" i="48"/>
  <c r="AE125" i="47"/>
  <c r="BC22" i="19"/>
  <c r="S119" i="47" s="1"/>
  <c r="S120" i="47" s="1"/>
  <c r="S171" i="47" s="1"/>
  <c r="Z99" i="33" l="1"/>
  <c r="Z100" i="33" s="1"/>
  <c r="Z103" i="33" s="1"/>
  <c r="R18" i="62"/>
  <c r="R22" i="62" s="1"/>
  <c r="AL98" i="33"/>
  <c r="AO91" i="45"/>
  <c r="AP10" i="33" s="1"/>
  <c r="AN119" i="45"/>
  <c r="AO38" i="33" s="1"/>
  <c r="AN132" i="45"/>
  <c r="AO51" i="33" s="1"/>
  <c r="AN122" i="45"/>
  <c r="AO41" i="33" s="1"/>
  <c r="AN153" i="45"/>
  <c r="AO72" i="33" s="1"/>
  <c r="AN134" i="45"/>
  <c r="AO53" i="33" s="1"/>
  <c r="AO146" i="45"/>
  <c r="AP65" i="33" s="1"/>
  <c r="AO127" i="45"/>
  <c r="AP46" i="33" s="1"/>
  <c r="AN123" i="45"/>
  <c r="AO42" i="33" s="1"/>
  <c r="AN116" i="45"/>
  <c r="AO35" i="33" s="1"/>
  <c r="AN114" i="45"/>
  <c r="AO33" i="33" s="1"/>
  <c r="AO109" i="45"/>
  <c r="AP28" i="33" s="1"/>
  <c r="AO108" i="45"/>
  <c r="AP27" i="33" s="1"/>
  <c r="AK24" i="45"/>
  <c r="AE126" i="47"/>
  <c r="AE93" i="47"/>
  <c r="AE15" i="47"/>
  <c r="AE101" i="47" s="1"/>
  <c r="AE44" i="47"/>
  <c r="V130" i="47" l="1"/>
  <c r="AH12" i="48"/>
  <c r="AH34" i="48"/>
  <c r="AH56" i="48" s="1"/>
  <c r="AO98" i="45"/>
  <c r="AP17" i="33" s="1"/>
  <c r="AN141" i="45"/>
  <c r="AO145" i="45"/>
  <c r="AP64" i="33" s="1"/>
  <c r="AN105" i="45"/>
  <c r="AO90" i="45"/>
  <c r="AP9" i="33" s="1"/>
  <c r="AI36" i="48"/>
  <c r="AI58" i="48" s="1"/>
  <c r="AH37" i="48"/>
  <c r="AH59" i="48" s="1"/>
  <c r="AO144" i="45"/>
  <c r="AP63" i="33" s="1"/>
  <c r="AE85" i="47"/>
  <c r="AK60" i="45"/>
  <c r="AK79" i="45" s="1"/>
  <c r="AO115" i="45"/>
  <c r="AP34" i="33" s="1"/>
  <c r="AO107" i="45"/>
  <c r="AP26" i="33" s="1"/>
  <c r="AH38" i="48" l="1"/>
  <c r="AH60" i="48" s="1"/>
  <c r="AH65" i="48" s="1"/>
  <c r="AE16" i="62" s="1"/>
  <c r="AO60" i="33"/>
  <c r="AO84" i="33" s="1"/>
  <c r="AG12" i="62" s="1"/>
  <c r="AO24" i="33"/>
  <c r="AO83" i="33" s="1"/>
  <c r="AG11" i="62" s="1"/>
  <c r="AO86" i="45"/>
  <c r="AP5" i="33" s="1"/>
  <c r="AO87" i="45"/>
  <c r="AP6" i="33" s="1"/>
  <c r="AO96" i="45"/>
  <c r="AP15" i="33" s="1"/>
  <c r="AO97" i="45"/>
  <c r="AP16" i="33" s="1"/>
  <c r="AO102" i="45"/>
  <c r="AP21" i="33" s="1"/>
  <c r="AO125" i="45"/>
  <c r="AP44" i="33" s="1"/>
  <c r="AO150" i="45"/>
  <c r="AP69" i="33" s="1"/>
  <c r="AO131" i="45"/>
  <c r="AP50" i="33" s="1"/>
  <c r="BG19" i="19"/>
  <c r="AP139" i="45"/>
  <c r="AQ58" i="33" s="1"/>
  <c r="AF92" i="47"/>
  <c r="BD21" i="19"/>
  <c r="AF41" i="47" s="1"/>
  <c r="W127" i="47" l="1"/>
  <c r="AG13" i="62"/>
  <c r="AM98" i="33"/>
  <c r="AO85" i="33"/>
  <c r="AP93" i="45"/>
  <c r="AQ12" i="33" s="1"/>
  <c r="AP92" i="45"/>
  <c r="AQ11" i="33" s="1"/>
  <c r="AO112" i="45"/>
  <c r="AP31" i="33" s="1"/>
  <c r="AO100" i="45"/>
  <c r="AP19" i="33" s="1"/>
  <c r="AO103" i="45"/>
  <c r="AP22" i="33" s="1"/>
  <c r="AO113" i="45"/>
  <c r="AP32" i="33" s="1"/>
  <c r="AO149" i="45"/>
  <c r="AP68" i="33" s="1"/>
  <c r="AO130" i="45"/>
  <c r="AP49" i="33" s="1"/>
  <c r="AO118" i="45"/>
  <c r="AP37" i="33" s="1"/>
  <c r="AO99" i="45"/>
  <c r="AP18" i="33" s="1"/>
  <c r="AO147" i="45"/>
  <c r="AP66" i="33" s="1"/>
  <c r="AO128" i="45"/>
  <c r="AP47" i="33" s="1"/>
  <c r="AS143" i="45"/>
  <c r="AT62" i="33" s="1"/>
  <c r="AP126" i="45"/>
  <c r="AQ45" i="33" s="1"/>
  <c r="AO151" i="45"/>
  <c r="AP70" i="33" s="1"/>
  <c r="AK164" i="45"/>
  <c r="AF125" i="47"/>
  <c r="BD22" i="19"/>
  <c r="T119" i="47" s="1"/>
  <c r="T120" i="47" s="1"/>
  <c r="T171" i="47" s="1"/>
  <c r="AH44" i="48"/>
  <c r="AA99" i="33" l="1"/>
  <c r="AA100" i="33" s="1"/>
  <c r="AA103" i="33" s="1"/>
  <c r="S18" i="62"/>
  <c r="S22" i="62" s="1"/>
  <c r="AI34" i="48"/>
  <c r="AI56" i="48" s="1"/>
  <c r="AO153" i="45"/>
  <c r="AP72" i="33" s="1"/>
  <c r="AO134" i="45"/>
  <c r="AP53" i="33" s="1"/>
  <c r="AP155" i="45"/>
  <c r="AQ74" i="33" s="1"/>
  <c r="AP108" i="45"/>
  <c r="AQ27" i="33" s="1"/>
  <c r="AO114" i="45"/>
  <c r="AP33" i="33" s="1"/>
  <c r="AO116" i="45"/>
  <c r="AP35" i="33" s="1"/>
  <c r="AP109" i="45"/>
  <c r="AQ28" i="33" s="1"/>
  <c r="AO132" i="45"/>
  <c r="AP51" i="33" s="1"/>
  <c r="AP146" i="45"/>
  <c r="AQ65" i="33" s="1"/>
  <c r="AP127" i="45"/>
  <c r="AQ46" i="33" s="1"/>
  <c r="AO123" i="45"/>
  <c r="AP42" i="33" s="1"/>
  <c r="AO122" i="45"/>
  <c r="AP41" i="33" s="1"/>
  <c r="AP91" i="45"/>
  <c r="AQ10" i="33" s="1"/>
  <c r="AO119" i="45"/>
  <c r="AP38" i="33" s="1"/>
  <c r="AP158" i="45"/>
  <c r="AQ77" i="33" s="1"/>
  <c r="AL24" i="45"/>
  <c r="AF126" i="47"/>
  <c r="AF93" i="47"/>
  <c r="AF15" i="47"/>
  <c r="AF101" i="47" s="1"/>
  <c r="AF44" i="47"/>
  <c r="W130" i="47" l="1"/>
  <c r="E19" i="58"/>
  <c r="AI12" i="48"/>
  <c r="AP98" i="45"/>
  <c r="AQ17" i="33" s="1"/>
  <c r="AO141" i="45"/>
  <c r="AP90" i="45"/>
  <c r="AQ9" i="33" s="1"/>
  <c r="AP145" i="45"/>
  <c r="AQ64" i="33" s="1"/>
  <c r="AO105" i="45"/>
  <c r="AI37" i="48"/>
  <c r="AI59" i="48" s="1"/>
  <c r="AJ36" i="48"/>
  <c r="AJ58" i="48" s="1"/>
  <c r="AP144" i="45"/>
  <c r="AQ63" i="33" s="1"/>
  <c r="AL60" i="45"/>
  <c r="AL79" i="45" s="1"/>
  <c r="AF85" i="47"/>
  <c r="AP107" i="45"/>
  <c r="AQ26" i="33" s="1"/>
  <c r="AI38" i="48" l="1"/>
  <c r="AI60" i="48" s="1"/>
  <c r="AP60" i="33"/>
  <c r="AP84" i="33" s="1"/>
  <c r="AH12" i="62" s="1"/>
  <c r="AP24" i="33"/>
  <c r="AP83" i="33" s="1"/>
  <c r="AH11" i="62" s="1"/>
  <c r="AP86" i="45"/>
  <c r="AQ5" i="33" s="1"/>
  <c r="AP87" i="45"/>
  <c r="AQ6" i="33" s="1"/>
  <c r="AP97" i="45"/>
  <c r="AQ16" i="33" s="1"/>
  <c r="AP96" i="45"/>
  <c r="AQ15" i="33" s="1"/>
  <c r="AP125" i="45"/>
  <c r="AQ44" i="33" s="1"/>
  <c r="AP150" i="45"/>
  <c r="AQ69" i="33" s="1"/>
  <c r="AP131" i="45"/>
  <c r="AQ50" i="33" s="1"/>
  <c r="AP102" i="45"/>
  <c r="AQ21" i="33" s="1"/>
  <c r="BH19" i="19"/>
  <c r="AQ139" i="45"/>
  <c r="AR58" i="33" s="1"/>
  <c r="BE21" i="19"/>
  <c r="AG41" i="47" s="1"/>
  <c r="AG92" i="47"/>
  <c r="X127" i="47" l="1"/>
  <c r="AH13" i="62"/>
  <c r="AI65" i="48"/>
  <c r="AF16" i="62" s="1"/>
  <c r="AP85" i="33"/>
  <c r="AQ93" i="45"/>
  <c r="AR12" i="33" s="1"/>
  <c r="AP115" i="45"/>
  <c r="AQ34" i="33" s="1"/>
  <c r="AQ92" i="45"/>
  <c r="AR11" i="33" s="1"/>
  <c r="AP112" i="45"/>
  <c r="AQ31" i="33" s="1"/>
  <c r="AP147" i="45"/>
  <c r="AQ66" i="33" s="1"/>
  <c r="AP128" i="45"/>
  <c r="AQ47" i="33" s="1"/>
  <c r="AP103" i="45"/>
  <c r="AQ22" i="33" s="1"/>
  <c r="AP99" i="45"/>
  <c r="AQ18" i="33" s="1"/>
  <c r="AP118" i="45"/>
  <c r="AQ37" i="33" s="1"/>
  <c r="AP149" i="45"/>
  <c r="AQ68" i="33" s="1"/>
  <c r="AP130" i="45"/>
  <c r="AQ49" i="33" s="1"/>
  <c r="AP113" i="45"/>
  <c r="AQ32" i="33" s="1"/>
  <c r="AP100" i="45"/>
  <c r="AQ19" i="33" s="1"/>
  <c r="AQ155" i="45"/>
  <c r="AR74" i="33" s="1"/>
  <c r="AQ158" i="45"/>
  <c r="AR77" i="33" s="1"/>
  <c r="AQ126" i="45"/>
  <c r="AR45" i="33" s="1"/>
  <c r="AT143" i="45"/>
  <c r="AU62" i="33" s="1"/>
  <c r="AP151" i="45"/>
  <c r="AQ70" i="33" s="1"/>
  <c r="AI44" i="48"/>
  <c r="AL164" i="45"/>
  <c r="BE22" i="19"/>
  <c r="U119" i="47" s="1"/>
  <c r="U120" i="47" s="1"/>
  <c r="U171" i="47" s="1"/>
  <c r="AG125" i="47"/>
  <c r="AB99" i="33" l="1"/>
  <c r="AB100" i="33" s="1"/>
  <c r="AB103" i="33" s="1"/>
  <c r="T18" i="62"/>
  <c r="T22" i="62" s="1"/>
  <c r="AN98" i="33"/>
  <c r="AJ34" i="48"/>
  <c r="AJ56" i="48" s="1"/>
  <c r="AQ108" i="45"/>
  <c r="AR27" i="33" s="1"/>
  <c r="AP116" i="45"/>
  <c r="AQ35" i="33" s="1"/>
  <c r="AP122" i="45"/>
  <c r="AQ41" i="33" s="1"/>
  <c r="AQ146" i="45"/>
  <c r="AR65" i="33" s="1"/>
  <c r="AQ127" i="45"/>
  <c r="AR46" i="33" s="1"/>
  <c r="AP123" i="45"/>
  <c r="AQ42" i="33" s="1"/>
  <c r="AQ109" i="45"/>
  <c r="AR28" i="33" s="1"/>
  <c r="AP119" i="45"/>
  <c r="AQ38" i="33" s="1"/>
  <c r="AP132" i="45"/>
  <c r="AQ51" i="33" s="1"/>
  <c r="AQ91" i="45"/>
  <c r="AR10" i="33" s="1"/>
  <c r="AP114" i="45"/>
  <c r="AQ33" i="33" s="1"/>
  <c r="AP153" i="45"/>
  <c r="AQ72" i="33" s="1"/>
  <c r="AP134" i="45"/>
  <c r="AQ53" i="33" s="1"/>
  <c r="AM24" i="45"/>
  <c r="AG126" i="47"/>
  <c r="AG93" i="47"/>
  <c r="AG15" i="47"/>
  <c r="AG101" i="47" s="1"/>
  <c r="AG44" i="47"/>
  <c r="X130" i="47" l="1"/>
  <c r="AJ12" i="48"/>
  <c r="AQ98" i="45"/>
  <c r="AR17" i="33" s="1"/>
  <c r="AQ90" i="45"/>
  <c r="AR9" i="33" s="1"/>
  <c r="AQ145" i="45"/>
  <c r="AR64" i="33" s="1"/>
  <c r="AP105" i="45"/>
  <c r="AP141" i="45"/>
  <c r="AK36" i="48"/>
  <c r="AK58" i="48" s="1"/>
  <c r="AJ37" i="48"/>
  <c r="AJ59" i="48" s="1"/>
  <c r="AQ144" i="45"/>
  <c r="AR63" i="33" s="1"/>
  <c r="AQ107" i="45"/>
  <c r="AR26" i="33" s="1"/>
  <c r="AQ115" i="45"/>
  <c r="AR34" i="33" s="1"/>
  <c r="AM60" i="45"/>
  <c r="AM79" i="45" s="1"/>
  <c r="AG85" i="47"/>
  <c r="AJ38" i="48" l="1"/>
  <c r="AJ60" i="48" s="1"/>
  <c r="AQ60" i="33"/>
  <c r="AQ84" i="33" s="1"/>
  <c r="AI12" i="62" s="1"/>
  <c r="AQ24" i="33"/>
  <c r="AQ83" i="33" s="1"/>
  <c r="AI11" i="62" s="1"/>
  <c r="AQ97" i="45"/>
  <c r="AR16" i="33" s="1"/>
  <c r="AQ96" i="45"/>
  <c r="AR15" i="33" s="1"/>
  <c r="AQ150" i="45"/>
  <c r="AR69" i="33" s="1"/>
  <c r="AQ131" i="45"/>
  <c r="AR50" i="33" s="1"/>
  <c r="BI19" i="19"/>
  <c r="AQ125" i="45"/>
  <c r="AR44" i="33" s="1"/>
  <c r="AQ102" i="45"/>
  <c r="AR21" i="33" s="1"/>
  <c r="AR139" i="45"/>
  <c r="AS58" i="33" s="1"/>
  <c r="BF21" i="19"/>
  <c r="AH41" i="47" s="1"/>
  <c r="AH92" i="47"/>
  <c r="AQ86" i="45"/>
  <c r="AR5" i="33" s="1"/>
  <c r="AQ87" i="45"/>
  <c r="AR6" i="33" s="1"/>
  <c r="Y127" i="47" l="1"/>
  <c r="AI13" i="62"/>
  <c r="AJ65" i="48"/>
  <c r="AQ85" i="33"/>
  <c r="AR92" i="45"/>
  <c r="AS11" i="33" s="1"/>
  <c r="AR93" i="45"/>
  <c r="AS12" i="33" s="1"/>
  <c r="AQ100" i="45"/>
  <c r="AR19" i="33" s="1"/>
  <c r="AQ113" i="45"/>
  <c r="AR32" i="33" s="1"/>
  <c r="AQ147" i="45"/>
  <c r="AR66" i="33" s="1"/>
  <c r="AQ128" i="45"/>
  <c r="AR47" i="33" s="1"/>
  <c r="AQ99" i="45"/>
  <c r="AR18" i="33" s="1"/>
  <c r="AQ103" i="45"/>
  <c r="AR22" i="33" s="1"/>
  <c r="AQ112" i="45"/>
  <c r="AR31" i="33" s="1"/>
  <c r="AQ118" i="45"/>
  <c r="AR37" i="33" s="1"/>
  <c r="AQ149" i="45"/>
  <c r="AR68" i="33" s="1"/>
  <c r="AQ130" i="45"/>
  <c r="AR49" i="33" s="1"/>
  <c r="AR155" i="45"/>
  <c r="AS74" i="33" s="1"/>
  <c r="AR158" i="45"/>
  <c r="AS77" i="33" s="1"/>
  <c r="AU143" i="45"/>
  <c r="AV62" i="33" s="1"/>
  <c r="AR126" i="45"/>
  <c r="AS45" i="33" s="1"/>
  <c r="AQ151" i="45"/>
  <c r="AR70" i="33" s="1"/>
  <c r="AM164" i="45"/>
  <c r="AJ44" i="48"/>
  <c r="BF22" i="19"/>
  <c r="V119" i="47" s="1"/>
  <c r="V120" i="47" s="1"/>
  <c r="V171" i="47" s="1"/>
  <c r="AH125" i="47"/>
  <c r="AC99" i="33" l="1"/>
  <c r="AC100" i="33" s="1"/>
  <c r="AC103" i="33" s="1"/>
  <c r="U18" i="62"/>
  <c r="AO98" i="33"/>
  <c r="AG16" i="62"/>
  <c r="AK34" i="48"/>
  <c r="AK56" i="48" s="1"/>
  <c r="AQ116" i="45"/>
  <c r="AR35" i="33" s="1"/>
  <c r="AQ132" i="45"/>
  <c r="AR51" i="33" s="1"/>
  <c r="AQ123" i="45"/>
  <c r="AR42" i="33" s="1"/>
  <c r="AQ122" i="45"/>
  <c r="AR41" i="33" s="1"/>
  <c r="AR108" i="45"/>
  <c r="AS27" i="33" s="1"/>
  <c r="AQ114" i="45"/>
  <c r="AR33" i="33" s="1"/>
  <c r="AR109" i="45"/>
  <c r="AS28" i="33" s="1"/>
  <c r="AQ119" i="45"/>
  <c r="AR38" i="33" s="1"/>
  <c r="AQ153" i="45"/>
  <c r="AR72" i="33" s="1"/>
  <c r="AQ134" i="45"/>
  <c r="AR53" i="33" s="1"/>
  <c r="AR146" i="45"/>
  <c r="AS65" i="33" s="1"/>
  <c r="AR127" i="45"/>
  <c r="AS46" i="33" s="1"/>
  <c r="AR91" i="45"/>
  <c r="AS10" i="33" s="1"/>
  <c r="AN24" i="45"/>
  <c r="AH126" i="47"/>
  <c r="AH93" i="47"/>
  <c r="AR90" i="45"/>
  <c r="AS9" i="33" s="1"/>
  <c r="AH44" i="47"/>
  <c r="AH15" i="47"/>
  <c r="AH101" i="47" s="1"/>
  <c r="Y130" i="47" l="1"/>
  <c r="AK12" i="48"/>
  <c r="AR98" i="45"/>
  <c r="AS17" i="33" s="1"/>
  <c r="BJ19" i="19"/>
  <c r="AQ141" i="45"/>
  <c r="AQ105" i="45"/>
  <c r="AR145" i="45"/>
  <c r="AS64" i="33" s="1"/>
  <c r="AL36" i="48"/>
  <c r="AL58" i="48" s="1"/>
  <c r="AK37" i="48"/>
  <c r="AK59" i="48" s="1"/>
  <c r="AR144" i="45"/>
  <c r="AS63" i="33" s="1"/>
  <c r="AN60" i="45"/>
  <c r="AN79" i="45" s="1"/>
  <c r="AR115" i="45"/>
  <c r="AS34" i="33" s="1"/>
  <c r="AR107" i="45"/>
  <c r="AS26" i="33" s="1"/>
  <c r="AH85" i="47"/>
  <c r="AK38" i="48" l="1"/>
  <c r="AK60" i="48" s="1"/>
  <c r="AR60" i="33"/>
  <c r="AR84" i="33" s="1"/>
  <c r="AJ12" i="62" s="1"/>
  <c r="AR24" i="33"/>
  <c r="AR83" i="33" s="1"/>
  <c r="AJ11" i="62" s="1"/>
  <c r="AR87" i="45"/>
  <c r="AS6" i="33" s="1"/>
  <c r="AR96" i="45"/>
  <c r="AS15" i="33" s="1"/>
  <c r="AR97" i="45"/>
  <c r="AS16" i="33" s="1"/>
  <c r="AR125" i="45"/>
  <c r="AS44" i="33" s="1"/>
  <c r="AR102" i="45"/>
  <c r="AS21" i="33" s="1"/>
  <c r="AR150" i="45"/>
  <c r="AS69" i="33" s="1"/>
  <c r="AR131" i="45"/>
  <c r="AS50" i="33" s="1"/>
  <c r="AS139" i="45"/>
  <c r="AT58" i="33" s="1"/>
  <c r="BG21" i="19"/>
  <c r="AI41" i="47" s="1"/>
  <c r="AI92" i="47"/>
  <c r="AR86" i="45"/>
  <c r="AS5" i="33" s="1"/>
  <c r="Z127" i="47" l="1"/>
  <c r="AJ13" i="62"/>
  <c r="AK65" i="48"/>
  <c r="AR85" i="33"/>
  <c r="AS92" i="45"/>
  <c r="AT11" i="33" s="1"/>
  <c r="AS93" i="45"/>
  <c r="AT12" i="33" s="1"/>
  <c r="AR100" i="45"/>
  <c r="AS19" i="33" s="1"/>
  <c r="AR99" i="45"/>
  <c r="AS18" i="33" s="1"/>
  <c r="AR112" i="45"/>
  <c r="AS31" i="33" s="1"/>
  <c r="AR149" i="45"/>
  <c r="AS68" i="33" s="1"/>
  <c r="AR130" i="45"/>
  <c r="AS49" i="33" s="1"/>
  <c r="AR147" i="45"/>
  <c r="AS66" i="33" s="1"/>
  <c r="AR128" i="45"/>
  <c r="AS47" i="33" s="1"/>
  <c r="AR103" i="45"/>
  <c r="AS22" i="33" s="1"/>
  <c r="AR118" i="45"/>
  <c r="AS37" i="33" s="1"/>
  <c r="AR113" i="45"/>
  <c r="AS32" i="33" s="1"/>
  <c r="AS158" i="45"/>
  <c r="AT77" i="33" s="1"/>
  <c r="AV143" i="45"/>
  <c r="AW62" i="33" s="1"/>
  <c r="AS126" i="45"/>
  <c r="AT45" i="33" s="1"/>
  <c r="AR151" i="45"/>
  <c r="AS70" i="33" s="1"/>
  <c r="AN164" i="45"/>
  <c r="BG22" i="19"/>
  <c r="W119" i="47" s="1"/>
  <c r="W120" i="47" s="1"/>
  <c r="W171" i="47" s="1"/>
  <c r="AI125" i="47"/>
  <c r="AK44" i="48"/>
  <c r="AD99" i="33" l="1"/>
  <c r="AD100" i="33" s="1"/>
  <c r="AD103" i="33" s="1"/>
  <c r="V18" i="62"/>
  <c r="V22" i="62" s="1"/>
  <c r="AP98" i="33"/>
  <c r="AH16" i="62"/>
  <c r="AL34" i="48"/>
  <c r="AL56" i="48" s="1"/>
  <c r="AS146" i="45"/>
  <c r="AT65" i="33" s="1"/>
  <c r="AS127" i="45"/>
  <c r="AT46" i="33" s="1"/>
  <c r="AR122" i="45"/>
  <c r="AS41" i="33" s="1"/>
  <c r="AS91" i="45"/>
  <c r="AT10" i="33" s="1"/>
  <c r="AR132" i="45"/>
  <c r="AS51" i="33" s="1"/>
  <c r="AR119" i="45"/>
  <c r="AS38" i="33" s="1"/>
  <c r="AS108" i="45"/>
  <c r="AT27" i="33" s="1"/>
  <c r="AR153" i="45"/>
  <c r="AS72" i="33" s="1"/>
  <c r="AR134" i="45"/>
  <c r="AS53" i="33" s="1"/>
  <c r="AR123" i="45"/>
  <c r="AS42" i="33" s="1"/>
  <c r="AS109" i="45"/>
  <c r="AT28" i="33" s="1"/>
  <c r="AR114" i="45"/>
  <c r="AS33" i="33" s="1"/>
  <c r="AR116" i="45"/>
  <c r="AS35" i="33" s="1"/>
  <c r="AS155" i="45"/>
  <c r="AT74" i="33" s="1"/>
  <c r="AO24" i="45"/>
  <c r="AI126" i="47"/>
  <c r="AI93" i="47"/>
  <c r="AI15" i="47"/>
  <c r="AI101" i="47" s="1"/>
  <c r="AI44" i="47"/>
  <c r="Z130" i="47" l="1"/>
  <c r="AL12" i="48"/>
  <c r="AS98" i="45"/>
  <c r="AT17" i="33" s="1"/>
  <c r="AR141" i="45"/>
  <c r="AS90" i="45"/>
  <c r="AT9" i="33" s="1"/>
  <c r="AS145" i="45"/>
  <c r="AT64" i="33" s="1"/>
  <c r="AR105" i="45"/>
  <c r="AM36" i="48"/>
  <c r="AM58" i="48" s="1"/>
  <c r="AL37" i="48"/>
  <c r="AL59" i="48" s="1"/>
  <c r="AS144" i="45"/>
  <c r="AT63" i="33" s="1"/>
  <c r="AI85" i="47"/>
  <c r="AO60" i="45"/>
  <c r="AO79" i="45" s="1"/>
  <c r="AS107" i="45"/>
  <c r="AT26" i="33" s="1"/>
  <c r="AL38" i="48" l="1"/>
  <c r="AL60" i="48" s="1"/>
  <c r="AL65" i="48" s="1"/>
  <c r="AI16" i="62" s="1"/>
  <c r="AS60" i="33"/>
  <c r="AS84" i="33" s="1"/>
  <c r="AK12" i="62" s="1"/>
  <c r="AS24" i="33"/>
  <c r="AS83" i="33" s="1"/>
  <c r="AK11" i="62" s="1"/>
  <c r="AS87" i="45"/>
  <c r="AT6" i="33" s="1"/>
  <c r="AS97" i="45"/>
  <c r="AT16" i="33" s="1"/>
  <c r="AS96" i="45"/>
  <c r="AT15" i="33" s="1"/>
  <c r="AS125" i="45"/>
  <c r="AT44" i="33" s="1"/>
  <c r="AS150" i="45"/>
  <c r="AT69" i="33" s="1"/>
  <c r="AS131" i="45"/>
  <c r="AT50" i="33" s="1"/>
  <c r="AS102" i="45"/>
  <c r="AT21" i="33" s="1"/>
  <c r="BK19" i="19"/>
  <c r="AT139" i="45"/>
  <c r="AU58" i="33" s="1"/>
  <c r="AJ92" i="47"/>
  <c r="BH21" i="19"/>
  <c r="AJ41" i="47" s="1"/>
  <c r="AS86" i="45"/>
  <c r="AT5" i="33" s="1"/>
  <c r="AA127" i="47" l="1"/>
  <c r="AK13" i="62"/>
  <c r="AQ98" i="33"/>
  <c r="AS85" i="33"/>
  <c r="AT93" i="45"/>
  <c r="AU12" i="33" s="1"/>
  <c r="AS115" i="45"/>
  <c r="AT34" i="33" s="1"/>
  <c r="AT92" i="45"/>
  <c r="AU11" i="33" s="1"/>
  <c r="AS103" i="45"/>
  <c r="AT22" i="33" s="1"/>
  <c r="AS147" i="45"/>
  <c r="AT66" i="33" s="1"/>
  <c r="AS128" i="45"/>
  <c r="AT47" i="33" s="1"/>
  <c r="AS100" i="45"/>
  <c r="AT19" i="33" s="1"/>
  <c r="AS113" i="45"/>
  <c r="AT32" i="33" s="1"/>
  <c r="AS149" i="45"/>
  <c r="AT68" i="33" s="1"/>
  <c r="AS130" i="45"/>
  <c r="AT49" i="33" s="1"/>
  <c r="AS118" i="45"/>
  <c r="AT37" i="33" s="1"/>
  <c r="AS112" i="45"/>
  <c r="AT31" i="33" s="1"/>
  <c r="AS99" i="45"/>
  <c r="AT18" i="33" s="1"/>
  <c r="AT155" i="45"/>
  <c r="AU74" i="33" s="1"/>
  <c r="AW143" i="45"/>
  <c r="AX62" i="33" s="1"/>
  <c r="AT126" i="45"/>
  <c r="AU45" i="33" s="1"/>
  <c r="AS151" i="45"/>
  <c r="AT70" i="33" s="1"/>
  <c r="AL44" i="48"/>
  <c r="AO164" i="45"/>
  <c r="AJ125" i="47"/>
  <c r="BH22" i="19"/>
  <c r="X119" i="47" s="1"/>
  <c r="X120" i="47" s="1"/>
  <c r="X171" i="47" s="1"/>
  <c r="AE99" i="33" l="1"/>
  <c r="AE100" i="33" s="1"/>
  <c r="AE103" i="33" s="1"/>
  <c r="W18" i="62"/>
  <c r="W22" i="62" s="1"/>
  <c r="AT158" i="45"/>
  <c r="AU77" i="33" s="1"/>
  <c r="AT146" i="45"/>
  <c r="AU65" i="33" s="1"/>
  <c r="AT127" i="45"/>
  <c r="AU46" i="33" s="1"/>
  <c r="AS114" i="45"/>
  <c r="AT33" i="33" s="1"/>
  <c r="AT91" i="45"/>
  <c r="AU10" i="33" s="1"/>
  <c r="AT109" i="45"/>
  <c r="AU28" i="33" s="1"/>
  <c r="AT108" i="45"/>
  <c r="AU27" i="33" s="1"/>
  <c r="AS132" i="45"/>
  <c r="AT51" i="33" s="1"/>
  <c r="AS122" i="45"/>
  <c r="AT41" i="33" s="1"/>
  <c r="AS123" i="45"/>
  <c r="AT42" i="33" s="1"/>
  <c r="AS116" i="45"/>
  <c r="AT35" i="33" s="1"/>
  <c r="AS153" i="45"/>
  <c r="AT72" i="33" s="1"/>
  <c r="AS134" i="45"/>
  <c r="AT53" i="33" s="1"/>
  <c r="AS119" i="45"/>
  <c r="AT38" i="33" s="1"/>
  <c r="AP24" i="45"/>
  <c r="AJ126" i="47"/>
  <c r="AJ93" i="47"/>
  <c r="AJ44" i="47"/>
  <c r="AJ15" i="47"/>
  <c r="AJ101" i="47" s="1"/>
  <c r="AA130" i="47" l="1"/>
  <c r="AM12" i="48"/>
  <c r="AM34" i="48"/>
  <c r="AM56" i="48" s="1"/>
  <c r="AT98" i="45"/>
  <c r="AU17" i="33" s="1"/>
  <c r="AS141" i="45"/>
  <c r="AT90" i="45"/>
  <c r="AU9" i="33" s="1"/>
  <c r="AT145" i="45"/>
  <c r="AU64" i="33" s="1"/>
  <c r="AS105" i="45"/>
  <c r="AN36" i="48"/>
  <c r="AN58" i="48" s="1"/>
  <c r="AM37" i="48"/>
  <c r="AM59" i="48" s="1"/>
  <c r="AT144" i="45"/>
  <c r="AU63" i="33" s="1"/>
  <c r="AT115" i="45"/>
  <c r="AU34" i="33" s="1"/>
  <c r="AT107" i="45"/>
  <c r="AU26" i="33" s="1"/>
  <c r="AM38" i="48"/>
  <c r="AM60" i="48" s="1"/>
  <c r="AP60" i="45"/>
  <c r="AP79" i="45" s="1"/>
  <c r="AJ85" i="47"/>
  <c r="AM65" i="48" l="1"/>
  <c r="AJ16" i="62" s="1"/>
  <c r="AT24" i="33"/>
  <c r="AT83" i="33" s="1"/>
  <c r="AL11" i="62" s="1"/>
  <c r="AT60" i="33"/>
  <c r="AT84" i="33" s="1"/>
  <c r="AL12" i="62" s="1"/>
  <c r="AT87" i="45"/>
  <c r="AU6" i="33" s="1"/>
  <c r="AT96" i="45"/>
  <c r="AU15" i="33" s="1"/>
  <c r="AT97" i="45"/>
  <c r="AU16" i="33" s="1"/>
  <c r="BL19" i="19"/>
  <c r="AT102" i="45"/>
  <c r="AU21" i="33" s="1"/>
  <c r="AT125" i="45"/>
  <c r="AU44" i="33" s="1"/>
  <c r="AT150" i="45"/>
  <c r="AU69" i="33" s="1"/>
  <c r="AT131" i="45"/>
  <c r="AU50" i="33" s="1"/>
  <c r="AU139" i="45"/>
  <c r="AV58" i="33" s="1"/>
  <c r="AK92" i="47"/>
  <c r="AT86" i="45"/>
  <c r="AU5" i="33" s="1"/>
  <c r="BI21" i="19"/>
  <c r="AK41" i="47" s="1"/>
  <c r="AB127" i="47" l="1"/>
  <c r="AL13" i="62"/>
  <c r="AR98" i="33"/>
  <c r="AT85" i="33"/>
  <c r="AU93" i="45"/>
  <c r="AV12" i="33" s="1"/>
  <c r="AU92" i="45"/>
  <c r="AV11" i="33" s="1"/>
  <c r="AT147" i="45"/>
  <c r="AU66" i="33" s="1"/>
  <c r="AT128" i="45"/>
  <c r="AU47" i="33" s="1"/>
  <c r="AT103" i="45"/>
  <c r="AU22" i="33" s="1"/>
  <c r="AT112" i="45"/>
  <c r="AU31" i="33" s="1"/>
  <c r="AT113" i="45"/>
  <c r="AU32" i="33" s="1"/>
  <c r="AT100" i="45"/>
  <c r="AU19" i="33" s="1"/>
  <c r="AT99" i="45"/>
  <c r="AU18" i="33" s="1"/>
  <c r="AT118" i="45"/>
  <c r="AU37" i="33" s="1"/>
  <c r="AT149" i="45"/>
  <c r="AU68" i="33" s="1"/>
  <c r="AT130" i="45"/>
  <c r="AU49" i="33" s="1"/>
  <c r="AU155" i="45"/>
  <c r="AV74" i="33" s="1"/>
  <c r="AU126" i="45"/>
  <c r="AV45" i="33" s="1"/>
  <c r="AX143" i="45"/>
  <c r="AY62" i="33" s="1"/>
  <c r="AT151" i="45"/>
  <c r="AU70" i="33" s="1"/>
  <c r="AP164" i="45"/>
  <c r="AM44" i="48"/>
  <c r="AK125" i="47"/>
  <c r="BI22" i="19"/>
  <c r="Y119" i="47" s="1"/>
  <c r="Y120" i="47" s="1"/>
  <c r="Y171" i="47" l="1"/>
  <c r="D17" i="58"/>
  <c r="D32" i="57"/>
  <c r="AU91" i="45"/>
  <c r="AV10" i="33" s="1"/>
  <c r="AN34" i="48"/>
  <c r="AN56" i="48" s="1"/>
  <c r="AU108" i="45"/>
  <c r="AV27" i="33" s="1"/>
  <c r="AT116" i="45"/>
  <c r="AU35" i="33" s="1"/>
  <c r="AU146" i="45"/>
  <c r="AV65" i="33" s="1"/>
  <c r="AU127" i="45"/>
  <c r="AV46" i="33" s="1"/>
  <c r="AT153" i="45"/>
  <c r="AU72" i="33" s="1"/>
  <c r="AT134" i="45"/>
  <c r="AU53" i="33" s="1"/>
  <c r="AU158" i="45"/>
  <c r="AV77" i="33" s="1"/>
  <c r="AU109" i="45"/>
  <c r="AV28" i="33" s="1"/>
  <c r="AT119" i="45"/>
  <c r="AU38" i="33" s="1"/>
  <c r="AT114" i="45"/>
  <c r="AU33" i="33" s="1"/>
  <c r="AT132" i="45"/>
  <c r="AU51" i="33" s="1"/>
  <c r="AT123" i="45"/>
  <c r="AU42" i="33" s="1"/>
  <c r="AT122" i="45"/>
  <c r="AU41" i="33" s="1"/>
  <c r="AQ24" i="45"/>
  <c r="AK126" i="47"/>
  <c r="AK93" i="47"/>
  <c r="AK15" i="47"/>
  <c r="AK101" i="47" s="1"/>
  <c r="AK44" i="47"/>
  <c r="AB130" i="47" l="1"/>
  <c r="AF99" i="33"/>
  <c r="AF100" i="33" s="1"/>
  <c r="AF103" i="33" s="1"/>
  <c r="X18" i="62"/>
  <c r="X22" i="62" s="1"/>
  <c r="D34" i="57"/>
  <c r="AN12" i="48"/>
  <c r="AU98" i="45"/>
  <c r="AV17" i="33" s="1"/>
  <c r="AT141" i="45"/>
  <c r="AU90" i="45"/>
  <c r="AV9" i="33" s="1"/>
  <c r="AT105" i="45"/>
  <c r="AU145" i="45"/>
  <c r="AV64" i="33" s="1"/>
  <c r="AN37" i="48"/>
  <c r="AN59" i="48" s="1"/>
  <c r="AO36" i="48"/>
  <c r="AO58" i="48" s="1"/>
  <c r="AU144" i="45"/>
  <c r="AV63" i="33" s="1"/>
  <c r="AQ60" i="45"/>
  <c r="AQ79" i="45" s="1"/>
  <c r="AK85" i="47"/>
  <c r="AU115" i="45"/>
  <c r="AV34" i="33" s="1"/>
  <c r="AU107" i="45"/>
  <c r="AV26" i="33" s="1"/>
  <c r="AN38" i="48" l="1"/>
  <c r="AN60" i="48" s="1"/>
  <c r="AN65" i="48" s="1"/>
  <c r="AK16" i="62" s="1"/>
  <c r="AU60" i="33"/>
  <c r="AU84" i="33" s="1"/>
  <c r="AM12" i="62" s="1"/>
  <c r="AU24" i="33"/>
  <c r="AU83" i="33" s="1"/>
  <c r="AM11" i="62" s="1"/>
  <c r="AU86" i="45"/>
  <c r="AV5" i="33" s="1"/>
  <c r="AU96" i="45"/>
  <c r="AV15" i="33" s="1"/>
  <c r="AU97" i="45"/>
  <c r="AV16" i="33" s="1"/>
  <c r="BM19" i="19"/>
  <c r="AU102" i="45"/>
  <c r="AV21" i="33" s="1"/>
  <c r="AU125" i="45"/>
  <c r="AV44" i="33" s="1"/>
  <c r="AU150" i="45"/>
  <c r="AV69" i="33" s="1"/>
  <c r="AU131" i="45"/>
  <c r="AV50" i="33" s="1"/>
  <c r="AV139" i="45"/>
  <c r="AW58" i="33" s="1"/>
  <c r="AU87" i="45"/>
  <c r="AV6" i="33" s="1"/>
  <c r="BJ21" i="19"/>
  <c r="AL41" i="47" s="1"/>
  <c r="AL92" i="47"/>
  <c r="AC127" i="47" l="1"/>
  <c r="AM13" i="62"/>
  <c r="AS98" i="33"/>
  <c r="AU85" i="33"/>
  <c r="AV92" i="45"/>
  <c r="AW11" i="33" s="1"/>
  <c r="AV93" i="45"/>
  <c r="AW12" i="33" s="1"/>
  <c r="AU149" i="45"/>
  <c r="AV68" i="33" s="1"/>
  <c r="AU130" i="45"/>
  <c r="AV49" i="33" s="1"/>
  <c r="AU118" i="45"/>
  <c r="AV37" i="33" s="1"/>
  <c r="AU113" i="45"/>
  <c r="AV32" i="33" s="1"/>
  <c r="AU103" i="45"/>
  <c r="AV22" i="33" s="1"/>
  <c r="AU112" i="45"/>
  <c r="AV31" i="33" s="1"/>
  <c r="AU100" i="45"/>
  <c r="AV19" i="33" s="1"/>
  <c r="AU99" i="45"/>
  <c r="AV18" i="33" s="1"/>
  <c r="AU147" i="45"/>
  <c r="AV66" i="33" s="1"/>
  <c r="AU128" i="45"/>
  <c r="AV47" i="33" s="1"/>
  <c r="AV155" i="45"/>
  <c r="AW74" i="33" s="1"/>
  <c r="AV158" i="45"/>
  <c r="AW77" i="33" s="1"/>
  <c r="AV126" i="45"/>
  <c r="AW45" i="33" s="1"/>
  <c r="AY143" i="45"/>
  <c r="AZ62" i="33" s="1"/>
  <c r="AU151" i="45"/>
  <c r="AV70" i="33" s="1"/>
  <c r="AQ164" i="45"/>
  <c r="AN44" i="48"/>
  <c r="AL125" i="47"/>
  <c r="BJ22" i="19"/>
  <c r="Z119" i="47" s="1"/>
  <c r="Z120" i="47" s="1"/>
  <c r="Z171" i="47" l="1"/>
  <c r="AU122" i="45"/>
  <c r="AV41" i="33" s="1"/>
  <c r="AU116" i="45"/>
  <c r="AV35" i="33" s="1"/>
  <c r="AV91" i="45"/>
  <c r="AW10" i="33" s="1"/>
  <c r="AU132" i="45"/>
  <c r="AV51" i="33" s="1"/>
  <c r="AU114" i="45"/>
  <c r="AV33" i="33" s="1"/>
  <c r="AU119" i="45"/>
  <c r="AV38" i="33" s="1"/>
  <c r="AV108" i="45"/>
  <c r="AW27" i="33" s="1"/>
  <c r="AU153" i="45"/>
  <c r="AV72" i="33" s="1"/>
  <c r="AU134" i="45"/>
  <c r="AV53" i="33" s="1"/>
  <c r="AV146" i="45"/>
  <c r="AW65" i="33" s="1"/>
  <c r="AV127" i="45"/>
  <c r="AW46" i="33" s="1"/>
  <c r="AU123" i="45"/>
  <c r="AV42" i="33" s="1"/>
  <c r="AV109" i="45"/>
  <c r="AW28" i="33" s="1"/>
  <c r="AR24" i="45"/>
  <c r="AL126" i="47"/>
  <c r="AL93" i="47"/>
  <c r="AL15" i="47"/>
  <c r="AL101" i="47" s="1"/>
  <c r="AV90" i="45"/>
  <c r="AW9" i="33" s="1"/>
  <c r="AL44" i="47"/>
  <c r="AC130" i="47" l="1"/>
  <c r="H179" i="47" s="1"/>
  <c r="AG99" i="33"/>
  <c r="AG100" i="33" s="1"/>
  <c r="AG103" i="33" s="1"/>
  <c r="Y18" i="62"/>
  <c r="AO12" i="48"/>
  <c r="AO34" i="48"/>
  <c r="AO56" i="48" s="1"/>
  <c r="AV98" i="45"/>
  <c r="AW17" i="33" s="1"/>
  <c r="AV145" i="45"/>
  <c r="AW64" i="33" s="1"/>
  <c r="BN19" i="19"/>
  <c r="AU105" i="45"/>
  <c r="AU141" i="45"/>
  <c r="AO37" i="48"/>
  <c r="AO59" i="48" s="1"/>
  <c r="AP36" i="48"/>
  <c r="AP58" i="48" s="1"/>
  <c r="AV144" i="45"/>
  <c r="AW63" i="33" s="1"/>
  <c r="AL85" i="47"/>
  <c r="AR60" i="45"/>
  <c r="AR79" i="45" s="1"/>
  <c r="AV107" i="45"/>
  <c r="AW26" i="33" s="1"/>
  <c r="AO38" i="48" l="1"/>
  <c r="AO60" i="48" s="1"/>
  <c r="AO65" i="48" s="1"/>
  <c r="AL16" i="62" s="1"/>
  <c r="AV60" i="33"/>
  <c r="AV84" i="33" s="1"/>
  <c r="AV24" i="33"/>
  <c r="AV83" i="33" s="1"/>
  <c r="AV87" i="45"/>
  <c r="AW6" i="33" s="1"/>
  <c r="AV96" i="45"/>
  <c r="AW15" i="33" s="1"/>
  <c r="AV97" i="45"/>
  <c r="AW16" i="33" s="1"/>
  <c r="AV150" i="45"/>
  <c r="AW69" i="33" s="1"/>
  <c r="AV131" i="45"/>
  <c r="AW50" i="33" s="1"/>
  <c r="AV102" i="45"/>
  <c r="AW21" i="33" s="1"/>
  <c r="AV125" i="45"/>
  <c r="AW44" i="33" s="1"/>
  <c r="AW139" i="45"/>
  <c r="AX58" i="33" s="1"/>
  <c r="AM92" i="47"/>
  <c r="AV86" i="45"/>
  <c r="AW5" i="33" s="1"/>
  <c r="BK21" i="19"/>
  <c r="AM41" i="47" s="1"/>
  <c r="AD127" i="47" l="1"/>
  <c r="O90" i="33"/>
  <c r="AN12" i="62"/>
  <c r="O89" i="33"/>
  <c r="AN11" i="62"/>
  <c r="AT98" i="33"/>
  <c r="AV85" i="33"/>
  <c r="AW92" i="45"/>
  <c r="AX11" i="33" s="1"/>
  <c r="AV115" i="45"/>
  <c r="AW34" i="33" s="1"/>
  <c r="AW93" i="45"/>
  <c r="AX12" i="33" s="1"/>
  <c r="AV100" i="45"/>
  <c r="AW19" i="33" s="1"/>
  <c r="AV149" i="45"/>
  <c r="AW68" i="33" s="1"/>
  <c r="AV130" i="45"/>
  <c r="AW49" i="33" s="1"/>
  <c r="AV103" i="45"/>
  <c r="AW22" i="33" s="1"/>
  <c r="AV112" i="45"/>
  <c r="AW31" i="33" s="1"/>
  <c r="AV113" i="45"/>
  <c r="AW32" i="33" s="1"/>
  <c r="AV99" i="45"/>
  <c r="AW18" i="33" s="1"/>
  <c r="AV118" i="45"/>
  <c r="AW37" i="33" s="1"/>
  <c r="AV147" i="45"/>
  <c r="AW66" i="33" s="1"/>
  <c r="AV128" i="45"/>
  <c r="AW47" i="33" s="1"/>
  <c r="AW158" i="45"/>
  <c r="AX77" i="33" s="1"/>
  <c r="AW126" i="45"/>
  <c r="AX45" i="33" s="1"/>
  <c r="AZ143" i="45"/>
  <c r="BA62" i="33" s="1"/>
  <c r="AV151" i="45"/>
  <c r="AW70" i="33" s="1"/>
  <c r="AR164" i="45"/>
  <c r="AO44" i="48"/>
  <c r="AM125" i="47"/>
  <c r="BK22" i="19"/>
  <c r="AA119" i="47" s="1"/>
  <c r="AA120" i="47" s="1"/>
  <c r="AA171" i="47" l="1"/>
  <c r="O91" i="33"/>
  <c r="AN13" i="62"/>
  <c r="F15" i="58"/>
  <c r="F27" i="58"/>
  <c r="F28" i="58"/>
  <c r="F21" i="58"/>
  <c r="F26" i="58"/>
  <c r="F18" i="58"/>
  <c r="F22" i="58"/>
  <c r="F13" i="58"/>
  <c r="F14" i="58"/>
  <c r="F25" i="58"/>
  <c r="F16" i="58"/>
  <c r="F29" i="58"/>
  <c r="AV116" i="45"/>
  <c r="AW35" i="33" s="1"/>
  <c r="AW146" i="45"/>
  <c r="AX65" i="33" s="1"/>
  <c r="AW127" i="45"/>
  <c r="AX46" i="33" s="1"/>
  <c r="AV153" i="45"/>
  <c r="AW72" i="33" s="1"/>
  <c r="AV134" i="45"/>
  <c r="AW53" i="33" s="1"/>
  <c r="AW155" i="45"/>
  <c r="AX74" i="33" s="1"/>
  <c r="AV122" i="45"/>
  <c r="AW41" i="33" s="1"/>
  <c r="AV119" i="45"/>
  <c r="AW38" i="33" s="1"/>
  <c r="AW108" i="45"/>
  <c r="AX27" i="33" s="1"/>
  <c r="AV114" i="45"/>
  <c r="AW33" i="33" s="1"/>
  <c r="AW109" i="45"/>
  <c r="AX28" i="33" s="1"/>
  <c r="AV132" i="45"/>
  <c r="AW51" i="33" s="1"/>
  <c r="AV123" i="45"/>
  <c r="AW42" i="33" s="1"/>
  <c r="AW91" i="45"/>
  <c r="AX10" i="33" s="1"/>
  <c r="AS24" i="45"/>
  <c r="AM126" i="47"/>
  <c r="AM93" i="47"/>
  <c r="AM44" i="47"/>
  <c r="AM15" i="47"/>
  <c r="AM101" i="47" s="1"/>
  <c r="AD130" i="47" l="1"/>
  <c r="AH99" i="33"/>
  <c r="AH100" i="33" s="1"/>
  <c r="AH103" i="33" s="1"/>
  <c r="Z18" i="62"/>
  <c r="Z22" i="62" s="1"/>
  <c r="AP12" i="48"/>
  <c r="AP34" i="48"/>
  <c r="AP56" i="48" s="1"/>
  <c r="AW98" i="45"/>
  <c r="AX17" i="33" s="1"/>
  <c r="AV141" i="45"/>
  <c r="AW145" i="45"/>
  <c r="AX64" i="33" s="1"/>
  <c r="AW90" i="45"/>
  <c r="AX9" i="33" s="1"/>
  <c r="AV105" i="45"/>
  <c r="AP37" i="48"/>
  <c r="AP59" i="48" s="1"/>
  <c r="AQ36" i="48"/>
  <c r="AQ58" i="48" s="1"/>
  <c r="AW144" i="45"/>
  <c r="AX63" i="33" s="1"/>
  <c r="AM85" i="47"/>
  <c r="AW115" i="45"/>
  <c r="AX34" i="33" s="1"/>
  <c r="AW107" i="45"/>
  <c r="AX26" i="33" s="1"/>
  <c r="AS60" i="45"/>
  <c r="AS79" i="45" s="1"/>
  <c r="AP38" i="48" l="1"/>
  <c r="AP60" i="48" s="1"/>
  <c r="AP65" i="48" s="1"/>
  <c r="AM16" i="62" s="1"/>
  <c r="AW24" i="33"/>
  <c r="AW83" i="33" s="1"/>
  <c r="AO11" i="62" s="1"/>
  <c r="AW60" i="33"/>
  <c r="AW84" i="33" s="1"/>
  <c r="AO12" i="62" s="1"/>
  <c r="AW97" i="45"/>
  <c r="AX16" i="33" s="1"/>
  <c r="AW96" i="45"/>
  <c r="AX15" i="33" s="1"/>
  <c r="AW150" i="45"/>
  <c r="AX69" i="33" s="1"/>
  <c r="AW131" i="45"/>
  <c r="AX50" i="33" s="1"/>
  <c r="AW102" i="45"/>
  <c r="AX21" i="33" s="1"/>
  <c r="BO19" i="19"/>
  <c r="AW125" i="45"/>
  <c r="AX44" i="33" s="1"/>
  <c r="AX139" i="45"/>
  <c r="AY58" i="33" s="1"/>
  <c r="AW86" i="45"/>
  <c r="AX5" i="33" s="1"/>
  <c r="AW87" i="45"/>
  <c r="AX6" i="33" s="1"/>
  <c r="BL21" i="19"/>
  <c r="AN41" i="47" s="1"/>
  <c r="AN92" i="47"/>
  <c r="AE127" i="47" l="1"/>
  <c r="AO13" i="62"/>
  <c r="AU98" i="33"/>
  <c r="AW85" i="33"/>
  <c r="AX92" i="45"/>
  <c r="AY11" i="33" s="1"/>
  <c r="AX93" i="45"/>
  <c r="AY12" i="33" s="1"/>
  <c r="AW147" i="45"/>
  <c r="AX66" i="33" s="1"/>
  <c r="AW128" i="45"/>
  <c r="AX47" i="33" s="1"/>
  <c r="AW113" i="45"/>
  <c r="AX32" i="33" s="1"/>
  <c r="AW99" i="45"/>
  <c r="AX18" i="33" s="1"/>
  <c r="AW100" i="45"/>
  <c r="AX19" i="33" s="1"/>
  <c r="AW112" i="45"/>
  <c r="AX31" i="33" s="1"/>
  <c r="AW118" i="45"/>
  <c r="AX37" i="33" s="1"/>
  <c r="AW149" i="45"/>
  <c r="AX68" i="33" s="1"/>
  <c r="AW130" i="45"/>
  <c r="AX49" i="33" s="1"/>
  <c r="AW103" i="45"/>
  <c r="AX22" i="33" s="1"/>
  <c r="BA143" i="45"/>
  <c r="BB62" i="33" s="1"/>
  <c r="AX126" i="45"/>
  <c r="AY45" i="33" s="1"/>
  <c r="AW151" i="45"/>
  <c r="AX70" i="33" s="1"/>
  <c r="AS164" i="45"/>
  <c r="AP44" i="48"/>
  <c r="BL22" i="19"/>
  <c r="AB119" i="47" s="1"/>
  <c r="AB120" i="47" s="1"/>
  <c r="AN125" i="47"/>
  <c r="AB171" i="47" l="1"/>
  <c r="AX91" i="45"/>
  <c r="AY10" i="33" s="1"/>
  <c r="AQ34" i="48"/>
  <c r="AQ56" i="48" s="1"/>
  <c r="AX108" i="45"/>
  <c r="AY27" i="33" s="1"/>
  <c r="AX155" i="45"/>
  <c r="AY74" i="33" s="1"/>
  <c r="AW119" i="45"/>
  <c r="AX38" i="33" s="1"/>
  <c r="AW116" i="45"/>
  <c r="AX35" i="33" s="1"/>
  <c r="AW123" i="45"/>
  <c r="AX42" i="33" s="1"/>
  <c r="AX146" i="45"/>
  <c r="AY65" i="33" s="1"/>
  <c r="AX127" i="45"/>
  <c r="AY46" i="33" s="1"/>
  <c r="AW114" i="45"/>
  <c r="AX33" i="33" s="1"/>
  <c r="AX109" i="45"/>
  <c r="AY28" i="33" s="1"/>
  <c r="AW132" i="45"/>
  <c r="AX51" i="33" s="1"/>
  <c r="AW153" i="45"/>
  <c r="AX72" i="33" s="1"/>
  <c r="AW134" i="45"/>
  <c r="AX53" i="33" s="1"/>
  <c r="AW122" i="45"/>
  <c r="AX41" i="33" s="1"/>
  <c r="AX158" i="45"/>
  <c r="AY77" i="33" s="1"/>
  <c r="AT24" i="45"/>
  <c r="AN126" i="47"/>
  <c r="AN93" i="47"/>
  <c r="AN15" i="47"/>
  <c r="AN101" i="47" s="1"/>
  <c r="AN44" i="47"/>
  <c r="AE130" i="47" l="1"/>
  <c r="AI99" i="33"/>
  <c r="AI100" i="33" s="1"/>
  <c r="AI103" i="33" s="1"/>
  <c r="AA18" i="62"/>
  <c r="AA22" i="62" s="1"/>
  <c r="AQ12" i="48"/>
  <c r="AQ38" i="48" s="1"/>
  <c r="AQ60" i="48" s="1"/>
  <c r="AX98" i="45"/>
  <c r="AY17" i="33" s="1"/>
  <c r="AW141" i="45"/>
  <c r="AX90" i="45"/>
  <c r="AY9" i="33" s="1"/>
  <c r="AW105" i="45"/>
  <c r="AX145" i="45"/>
  <c r="AY64" i="33" s="1"/>
  <c r="AQ37" i="48"/>
  <c r="AQ59" i="48" s="1"/>
  <c r="AR36" i="48"/>
  <c r="AR58" i="48" s="1"/>
  <c r="AX144" i="45"/>
  <c r="AY63" i="33" s="1"/>
  <c r="AN85" i="47"/>
  <c r="AX107" i="45"/>
  <c r="AY26" i="33" s="1"/>
  <c r="AX115" i="45"/>
  <c r="AY34" i="33" s="1"/>
  <c r="AT60" i="45"/>
  <c r="AT79" i="45" s="1"/>
  <c r="AQ65" i="48" l="1"/>
  <c r="AX60" i="33"/>
  <c r="AX84" i="33" s="1"/>
  <c r="AP12" i="62" s="1"/>
  <c r="AX24" i="33"/>
  <c r="AX83" i="33" s="1"/>
  <c r="AP11" i="62" s="1"/>
  <c r="AX86" i="45"/>
  <c r="AY5" i="33" s="1"/>
  <c r="AX87" i="45"/>
  <c r="AY6" i="33" s="1"/>
  <c r="AX96" i="45"/>
  <c r="AY15" i="33" s="1"/>
  <c r="AX97" i="45"/>
  <c r="AY16" i="33" s="1"/>
  <c r="BP19" i="19"/>
  <c r="AX150" i="45"/>
  <c r="AY69" i="33" s="1"/>
  <c r="AX131" i="45"/>
  <c r="AY50" i="33" s="1"/>
  <c r="AX102" i="45"/>
  <c r="AY21" i="33" s="1"/>
  <c r="AX125" i="45"/>
  <c r="AY44" i="33" s="1"/>
  <c r="AY139" i="45"/>
  <c r="AZ58" i="33" s="1"/>
  <c r="AO92" i="47"/>
  <c r="BM21" i="19"/>
  <c r="AO41" i="47" s="1"/>
  <c r="AF127" i="47" l="1"/>
  <c r="AP13" i="62"/>
  <c r="L71" i="48"/>
  <c r="G11" i="34" s="1"/>
  <c r="AN16" i="62"/>
  <c r="AV98" i="33"/>
  <c r="AX85" i="33"/>
  <c r="AY93" i="45"/>
  <c r="AZ12" i="33" s="1"/>
  <c r="AY92" i="45"/>
  <c r="AZ11" i="33" s="1"/>
  <c r="AX100" i="45"/>
  <c r="AY19" i="33" s="1"/>
  <c r="AX103" i="45"/>
  <c r="AY22" i="33" s="1"/>
  <c r="AX149" i="45"/>
  <c r="AY68" i="33" s="1"/>
  <c r="AX130" i="45"/>
  <c r="AY49" i="33" s="1"/>
  <c r="AX118" i="45"/>
  <c r="AY37" i="33" s="1"/>
  <c r="AX112" i="45"/>
  <c r="AY31" i="33" s="1"/>
  <c r="AX99" i="45"/>
  <c r="AY18" i="33" s="1"/>
  <c r="AX113" i="45"/>
  <c r="AY32" i="33" s="1"/>
  <c r="AX147" i="45"/>
  <c r="AY66" i="33" s="1"/>
  <c r="AX128" i="45"/>
  <c r="AY47" i="33" s="1"/>
  <c r="AY126" i="45"/>
  <c r="AZ45" i="33" s="1"/>
  <c r="BB143" i="45"/>
  <c r="BC62" i="33" s="1"/>
  <c r="AX151" i="45"/>
  <c r="AY70" i="33" s="1"/>
  <c r="AT164" i="45"/>
  <c r="AQ44" i="48"/>
  <c r="AO125" i="47"/>
  <c r="BM22" i="19"/>
  <c r="AC119" i="47" s="1"/>
  <c r="AC120" i="47" s="1"/>
  <c r="AC171" i="47" l="1"/>
  <c r="H178" i="47"/>
  <c r="F13" i="34" s="1"/>
  <c r="K13" i="34" s="1"/>
  <c r="F11" i="58"/>
  <c r="G11" i="58"/>
  <c r="AX116" i="45"/>
  <c r="AY35" i="33" s="1"/>
  <c r="AX114" i="45"/>
  <c r="AY33" i="33" s="1"/>
  <c r="AY109" i="45"/>
  <c r="AZ28" i="33" s="1"/>
  <c r="AX132" i="45"/>
  <c r="AY51" i="33" s="1"/>
  <c r="AX123" i="45"/>
  <c r="AY42" i="33" s="1"/>
  <c r="AY155" i="45"/>
  <c r="AZ74" i="33" s="1"/>
  <c r="AY91" i="45"/>
  <c r="AZ10" i="33" s="1"/>
  <c r="AY158" i="45"/>
  <c r="AZ77" i="33" s="1"/>
  <c r="AY108" i="45"/>
  <c r="AZ27" i="33" s="1"/>
  <c r="AX119" i="45"/>
  <c r="AY38" i="33" s="1"/>
  <c r="AX153" i="45"/>
  <c r="AY72" i="33" s="1"/>
  <c r="AX134" i="45"/>
  <c r="AY53" i="33" s="1"/>
  <c r="AX122" i="45"/>
  <c r="AY41" i="33" s="1"/>
  <c r="AY146" i="45"/>
  <c r="AZ65" i="33" s="1"/>
  <c r="AY127" i="45"/>
  <c r="AZ46" i="33" s="1"/>
  <c r="AU24" i="45"/>
  <c r="AO126" i="47"/>
  <c r="AO93" i="47"/>
  <c r="AO15" i="47"/>
  <c r="AO101" i="47" s="1"/>
  <c r="I176" i="47" s="1"/>
  <c r="G12" i="34" s="1"/>
  <c r="AR34" i="48"/>
  <c r="AR56" i="48" s="1"/>
  <c r="AO44" i="47"/>
  <c r="L16" i="34" l="1"/>
  <c r="F16" i="34"/>
  <c r="AF130" i="47"/>
  <c r="H175" i="47"/>
  <c r="AJ99" i="33"/>
  <c r="AJ100" i="33" s="1"/>
  <c r="AJ103" i="33" s="1"/>
  <c r="AB18" i="62"/>
  <c r="F12" i="58"/>
  <c r="G12" i="58"/>
  <c r="AR12" i="48"/>
  <c r="AR38" i="48" s="1"/>
  <c r="AR60" i="48" s="1"/>
  <c r="AY98" i="45"/>
  <c r="AZ17" i="33" s="1"/>
  <c r="AY90" i="45"/>
  <c r="AZ9" i="33" s="1"/>
  <c r="AY145" i="45"/>
  <c r="AZ64" i="33" s="1"/>
  <c r="AX141" i="45"/>
  <c r="AX105" i="45"/>
  <c r="AR37" i="48"/>
  <c r="AR59" i="48" s="1"/>
  <c r="AS36" i="48"/>
  <c r="AS58" i="48" s="1"/>
  <c r="AY144" i="45"/>
  <c r="AZ63" i="33" s="1"/>
  <c r="AO85" i="47"/>
  <c r="AY107" i="45"/>
  <c r="AZ26" i="33" s="1"/>
  <c r="AU60" i="45"/>
  <c r="AU79" i="45" s="1"/>
  <c r="E17" i="58" l="1"/>
  <c r="F19" i="58"/>
  <c r="AR65" i="48"/>
  <c r="AO16" i="62" s="1"/>
  <c r="AY24" i="33"/>
  <c r="AY83" i="33" s="1"/>
  <c r="AQ11" i="62" s="1"/>
  <c r="AY60" i="33"/>
  <c r="AY84" i="33" s="1"/>
  <c r="AQ12" i="62" s="1"/>
  <c r="AY86" i="45"/>
  <c r="AZ5" i="33" s="1"/>
  <c r="AY96" i="45"/>
  <c r="AZ15" i="33" s="1"/>
  <c r="AY97" i="45"/>
  <c r="AZ16" i="33" s="1"/>
  <c r="AY125" i="45"/>
  <c r="AZ44" i="33" s="1"/>
  <c r="AY102" i="45"/>
  <c r="AZ21" i="33" s="1"/>
  <c r="AY150" i="45"/>
  <c r="AZ69" i="33" s="1"/>
  <c r="AY131" i="45"/>
  <c r="AZ50" i="33" s="1"/>
  <c r="BQ19" i="19"/>
  <c r="AZ139" i="45"/>
  <c r="BA58" i="33" s="1"/>
  <c r="AY87" i="45"/>
  <c r="AZ6" i="33" s="1"/>
  <c r="AP92" i="47"/>
  <c r="BN21" i="19"/>
  <c r="AP41" i="47" s="1"/>
  <c r="AG127" i="47" l="1"/>
  <c r="AQ13" i="62"/>
  <c r="AW98" i="33"/>
  <c r="AY85" i="33"/>
  <c r="AZ92" i="45"/>
  <c r="BA11" i="33" s="1"/>
  <c r="AZ93" i="45"/>
  <c r="BA12" i="33" s="1"/>
  <c r="AY115" i="45"/>
  <c r="AZ34" i="33" s="1"/>
  <c r="AY103" i="45"/>
  <c r="AZ22" i="33" s="1"/>
  <c r="AY112" i="45"/>
  <c r="AZ31" i="33" s="1"/>
  <c r="AY113" i="45"/>
  <c r="AZ32" i="33" s="1"/>
  <c r="AY118" i="45"/>
  <c r="AZ37" i="33" s="1"/>
  <c r="AY99" i="45"/>
  <c r="AZ18" i="33" s="1"/>
  <c r="AY147" i="45"/>
  <c r="AZ66" i="33" s="1"/>
  <c r="AY128" i="45"/>
  <c r="AZ47" i="33" s="1"/>
  <c r="AY100" i="45"/>
  <c r="AZ19" i="33" s="1"/>
  <c r="AY149" i="45"/>
  <c r="AZ68" i="33" s="1"/>
  <c r="AY130" i="45"/>
  <c r="AZ49" i="33" s="1"/>
  <c r="AZ155" i="45"/>
  <c r="BA74" i="33" s="1"/>
  <c r="AZ158" i="45"/>
  <c r="BA77" i="33" s="1"/>
  <c r="BC143" i="45"/>
  <c r="BD62" i="33" s="1"/>
  <c r="AZ126" i="45"/>
  <c r="BA45" i="33" s="1"/>
  <c r="AY151" i="45"/>
  <c r="AZ70" i="33" s="1"/>
  <c r="AU164" i="45"/>
  <c r="N170" i="45" s="1"/>
  <c r="G4" i="34" s="1"/>
  <c r="AR44" i="48"/>
  <c r="BN22" i="19"/>
  <c r="AD119" i="47" s="1"/>
  <c r="AD120" i="47" s="1"/>
  <c r="AD171" i="47" s="1"/>
  <c r="AP125" i="47"/>
  <c r="G3" i="34" l="1"/>
  <c r="G7" i="58"/>
  <c r="AK99" i="33"/>
  <c r="AK100" i="33" s="1"/>
  <c r="AK103" i="33" s="1"/>
  <c r="AC18" i="62"/>
  <c r="AS34" i="48"/>
  <c r="AS56" i="48" s="1"/>
  <c r="AY116" i="45"/>
  <c r="AZ35" i="33" s="1"/>
  <c r="AZ109" i="45"/>
  <c r="BA28" i="33" s="1"/>
  <c r="AY122" i="45"/>
  <c r="AZ41" i="33" s="1"/>
  <c r="AZ108" i="45"/>
  <c r="BA27" i="33" s="1"/>
  <c r="AZ146" i="45"/>
  <c r="BA65" i="33" s="1"/>
  <c r="AZ127" i="45"/>
  <c r="BA46" i="33" s="1"/>
  <c r="AY114" i="45"/>
  <c r="AZ33" i="33" s="1"/>
  <c r="AY132" i="45"/>
  <c r="AZ51" i="33" s="1"/>
  <c r="AY119" i="45"/>
  <c r="AZ38" i="33" s="1"/>
  <c r="AZ91" i="45"/>
  <c r="BA10" i="33" s="1"/>
  <c r="AY153" i="45"/>
  <c r="AZ72" i="33" s="1"/>
  <c r="AY134" i="45"/>
  <c r="AZ53" i="33" s="1"/>
  <c r="AY123" i="45"/>
  <c r="AZ42" i="33" s="1"/>
  <c r="AV24" i="45"/>
  <c r="AP126" i="47"/>
  <c r="AP93" i="47"/>
  <c r="AP15" i="47"/>
  <c r="AP101" i="47" s="1"/>
  <c r="AP44" i="47"/>
  <c r="AG130" i="47" l="1"/>
  <c r="AS12" i="48"/>
  <c r="AZ98" i="45"/>
  <c r="BA17" i="33" s="1"/>
  <c r="AY105" i="45"/>
  <c r="AY141" i="45"/>
  <c r="AZ145" i="45"/>
  <c r="BA64" i="33" s="1"/>
  <c r="AZ90" i="45"/>
  <c r="BA9" i="33" s="1"/>
  <c r="AS37" i="48"/>
  <c r="AS59" i="48" s="1"/>
  <c r="AT36" i="48"/>
  <c r="AT58" i="48" s="1"/>
  <c r="AZ144" i="45"/>
  <c r="BA63" i="33" s="1"/>
  <c r="AP85" i="47"/>
  <c r="AZ115" i="45"/>
  <c r="BA34" i="33" s="1"/>
  <c r="AZ107" i="45"/>
  <c r="BA26" i="33" s="1"/>
  <c r="AV60" i="45"/>
  <c r="AV79" i="45" s="1"/>
  <c r="AS38" i="48" l="1"/>
  <c r="AS60" i="48" s="1"/>
  <c r="AZ60" i="33"/>
  <c r="AZ84" i="33" s="1"/>
  <c r="AR12" i="62" s="1"/>
  <c r="AZ24" i="33"/>
  <c r="AZ83" i="33" s="1"/>
  <c r="AR11" i="62" s="1"/>
  <c r="AZ87" i="45"/>
  <c r="BA6" i="33" s="1"/>
  <c r="AZ86" i="45"/>
  <c r="BA5" i="33" s="1"/>
  <c r="AZ96" i="45"/>
  <c r="BA15" i="33" s="1"/>
  <c r="AZ97" i="45"/>
  <c r="BA16" i="33" s="1"/>
  <c r="AZ125" i="45"/>
  <c r="BA44" i="33" s="1"/>
  <c r="AZ150" i="45"/>
  <c r="BA69" i="33" s="1"/>
  <c r="AZ131" i="45"/>
  <c r="BA50" i="33" s="1"/>
  <c r="BR19" i="19"/>
  <c r="AZ102" i="45"/>
  <c r="BA21" i="33" s="1"/>
  <c r="BA139" i="45"/>
  <c r="BB58" i="33" s="1"/>
  <c r="AV164" i="45"/>
  <c r="AQ92" i="47"/>
  <c r="BO21" i="19"/>
  <c r="AQ41" i="47" s="1"/>
  <c r="AH127" i="47" l="1"/>
  <c r="AR13" i="62"/>
  <c r="AS65" i="48"/>
  <c r="AP16" i="62" s="1"/>
  <c r="AZ85" i="33"/>
  <c r="BA92" i="45"/>
  <c r="BB11" i="33" s="1"/>
  <c r="BA93" i="45"/>
  <c r="BB12" i="33" s="1"/>
  <c r="AZ103" i="45"/>
  <c r="BA22" i="33" s="1"/>
  <c r="AZ118" i="45"/>
  <c r="BA37" i="33" s="1"/>
  <c r="AZ99" i="45"/>
  <c r="BA18" i="33" s="1"/>
  <c r="AZ149" i="45"/>
  <c r="BA68" i="33" s="1"/>
  <c r="AZ130" i="45"/>
  <c r="BA49" i="33" s="1"/>
  <c r="AZ100" i="45"/>
  <c r="BA19" i="33" s="1"/>
  <c r="AZ112" i="45"/>
  <c r="BA31" i="33" s="1"/>
  <c r="AZ113" i="45"/>
  <c r="BA32" i="33" s="1"/>
  <c r="AZ147" i="45"/>
  <c r="BA66" i="33" s="1"/>
  <c r="AZ128" i="45"/>
  <c r="BA47" i="33" s="1"/>
  <c r="BD143" i="45"/>
  <c r="BE62" i="33" s="1"/>
  <c r="BA126" i="45"/>
  <c r="BB45" i="33" s="1"/>
  <c r="AZ151" i="45"/>
  <c r="BA70" i="33" s="1"/>
  <c r="AS44" i="48"/>
  <c r="AQ125" i="47"/>
  <c r="BO22" i="19"/>
  <c r="AE119" i="47" s="1"/>
  <c r="AE120" i="47" s="1"/>
  <c r="AE171" i="47" s="1"/>
  <c r="AL99" i="33" l="1"/>
  <c r="AL100" i="33" s="1"/>
  <c r="AL103" i="33" s="1"/>
  <c r="AD18" i="62"/>
  <c r="AX98" i="33"/>
  <c r="AT34" i="48"/>
  <c r="AT56" i="48" s="1"/>
  <c r="BA108" i="45"/>
  <c r="BB27" i="33" s="1"/>
  <c r="AZ132" i="45"/>
  <c r="BA51" i="33" s="1"/>
  <c r="BA158" i="45"/>
  <c r="BB77" i="33" s="1"/>
  <c r="AZ119" i="45"/>
  <c r="BA38" i="33" s="1"/>
  <c r="AZ123" i="45"/>
  <c r="BA42" i="33" s="1"/>
  <c r="AZ122" i="45"/>
  <c r="BA41" i="33" s="1"/>
  <c r="BA109" i="45"/>
  <c r="BB28" i="33" s="1"/>
  <c r="AZ114" i="45"/>
  <c r="BA33" i="33" s="1"/>
  <c r="BA155" i="45"/>
  <c r="BB74" i="33" s="1"/>
  <c r="BA91" i="45"/>
  <c r="BB10" i="33" s="1"/>
  <c r="AZ116" i="45"/>
  <c r="BA35" i="33" s="1"/>
  <c r="AZ153" i="45"/>
  <c r="BA72" i="33" s="1"/>
  <c r="AZ134" i="45"/>
  <c r="BA53" i="33" s="1"/>
  <c r="BA146" i="45"/>
  <c r="BB65" i="33" s="1"/>
  <c r="BA127" i="45"/>
  <c r="BB46" i="33" s="1"/>
  <c r="AW24" i="45"/>
  <c r="AQ126" i="47"/>
  <c r="AQ93" i="47"/>
  <c r="AQ44" i="47"/>
  <c r="AH130" i="47" s="1"/>
  <c r="AQ15" i="47"/>
  <c r="AQ101" i="47" s="1"/>
  <c r="AT12" i="48" l="1"/>
  <c r="BA98" i="45"/>
  <c r="BB17" i="33" s="1"/>
  <c r="BA90" i="45"/>
  <c r="BB9" i="33" s="1"/>
  <c r="AZ105" i="45"/>
  <c r="AZ141" i="45"/>
  <c r="BA145" i="45"/>
  <c r="BB64" i="33" s="1"/>
  <c r="AT37" i="48"/>
  <c r="AT59" i="48" s="1"/>
  <c r="AU36" i="48"/>
  <c r="AU58" i="48" s="1"/>
  <c r="BA144" i="45"/>
  <c r="BB63" i="33" s="1"/>
  <c r="AQ85" i="47"/>
  <c r="BA115" i="45"/>
  <c r="BB34" i="33" s="1"/>
  <c r="BA107" i="45"/>
  <c r="BB26" i="33" s="1"/>
  <c r="AW60" i="45"/>
  <c r="AW79" i="45" s="1"/>
  <c r="AT38" i="48" l="1"/>
  <c r="AT60" i="48" s="1"/>
  <c r="BA24" i="33"/>
  <c r="BA83" i="33" s="1"/>
  <c r="AS11" i="62" s="1"/>
  <c r="BA60" i="33"/>
  <c r="BA84" i="33" s="1"/>
  <c r="AS12" i="62" s="1"/>
  <c r="BA86" i="45"/>
  <c r="BB5" i="33" s="1"/>
  <c r="BA87" i="45"/>
  <c r="BB6" i="33" s="1"/>
  <c r="BA97" i="45"/>
  <c r="BB16" i="33" s="1"/>
  <c r="BA96" i="45"/>
  <c r="BB15" i="33" s="1"/>
  <c r="BA125" i="45"/>
  <c r="BB44" i="33" s="1"/>
  <c r="BS19" i="19"/>
  <c r="BA102" i="45"/>
  <c r="BB21" i="33" s="1"/>
  <c r="BA150" i="45"/>
  <c r="BB69" i="33" s="1"/>
  <c r="BA131" i="45"/>
  <c r="BB50" i="33" s="1"/>
  <c r="BB139" i="45"/>
  <c r="BC58" i="33" s="1"/>
  <c r="BP21" i="19"/>
  <c r="AR41" i="47" s="1"/>
  <c r="AR92" i="47"/>
  <c r="AI127" i="47" l="1"/>
  <c r="AS13" i="62"/>
  <c r="AT65" i="48"/>
  <c r="AQ16" i="62" s="1"/>
  <c r="BA85" i="33"/>
  <c r="BB93" i="45"/>
  <c r="BC12" i="33" s="1"/>
  <c r="BB92" i="45"/>
  <c r="BC11" i="33" s="1"/>
  <c r="BA99" i="45"/>
  <c r="BB18" i="33" s="1"/>
  <c r="BA103" i="45"/>
  <c r="BB22" i="33" s="1"/>
  <c r="BA118" i="45"/>
  <c r="BB37" i="33" s="1"/>
  <c r="BA113" i="45"/>
  <c r="BB32" i="33" s="1"/>
  <c r="BA112" i="45"/>
  <c r="BB31" i="33" s="1"/>
  <c r="BA147" i="45"/>
  <c r="BB66" i="33" s="1"/>
  <c r="BA128" i="45"/>
  <c r="BB47" i="33" s="1"/>
  <c r="BA149" i="45"/>
  <c r="BB68" i="33" s="1"/>
  <c r="BA130" i="45"/>
  <c r="BB49" i="33" s="1"/>
  <c r="BA100" i="45"/>
  <c r="BB19" i="33" s="1"/>
  <c r="BB155" i="45"/>
  <c r="BC74" i="33" s="1"/>
  <c r="BE143" i="45"/>
  <c r="BF62" i="33" s="1"/>
  <c r="BB126" i="45"/>
  <c r="BC45" i="33" s="1"/>
  <c r="BA151" i="45"/>
  <c r="BB70" i="33" s="1"/>
  <c r="AW164" i="45"/>
  <c r="AR125" i="47"/>
  <c r="BP22" i="19"/>
  <c r="AF119" i="47" s="1"/>
  <c r="AF120" i="47" s="1"/>
  <c r="AF171" i="47" s="1"/>
  <c r="AT44" i="48"/>
  <c r="AM99" i="33" l="1"/>
  <c r="AM100" i="33" s="1"/>
  <c r="AM103" i="33" s="1"/>
  <c r="AE18" i="62"/>
  <c r="AE22" i="62" s="1"/>
  <c r="AY98" i="33"/>
  <c r="AU34" i="48"/>
  <c r="AU56" i="48" s="1"/>
  <c r="BB108" i="45"/>
  <c r="BC27" i="33" s="1"/>
  <c r="BA132" i="45"/>
  <c r="BB51" i="33" s="1"/>
  <c r="BA122" i="45"/>
  <c r="BB41" i="33" s="1"/>
  <c r="BA114" i="45"/>
  <c r="BB33" i="33" s="1"/>
  <c r="BA116" i="45"/>
  <c r="BB35" i="33" s="1"/>
  <c r="BA119" i="45"/>
  <c r="BB38" i="33" s="1"/>
  <c r="BB91" i="45"/>
  <c r="BC10" i="33" s="1"/>
  <c r="BB109" i="45"/>
  <c r="BC28" i="33" s="1"/>
  <c r="BA153" i="45"/>
  <c r="BB72" i="33" s="1"/>
  <c r="BA134" i="45"/>
  <c r="BB53" i="33" s="1"/>
  <c r="BB146" i="45"/>
  <c r="BC65" i="33" s="1"/>
  <c r="BB127" i="45"/>
  <c r="BC46" i="33" s="1"/>
  <c r="BA123" i="45"/>
  <c r="BB42" i="33" s="1"/>
  <c r="BB158" i="45"/>
  <c r="BC77" i="33" s="1"/>
  <c r="AX24" i="45"/>
  <c r="AR126" i="47"/>
  <c r="AR93" i="47"/>
  <c r="AR15" i="47"/>
  <c r="AR101" i="47" s="1"/>
  <c r="AR44" i="47"/>
  <c r="AI130" i="47" l="1"/>
  <c r="G19" i="58"/>
  <c r="AU12" i="48"/>
  <c r="BB98" i="45"/>
  <c r="BC17" i="33" s="1"/>
  <c r="BA105" i="45"/>
  <c r="BA141" i="45"/>
  <c r="BB145" i="45"/>
  <c r="BC64" i="33" s="1"/>
  <c r="BB90" i="45"/>
  <c r="BC9" i="33" s="1"/>
  <c r="AU37" i="48"/>
  <c r="AU59" i="48" s="1"/>
  <c r="AV36" i="48"/>
  <c r="AV58" i="48" s="1"/>
  <c r="BB144" i="45"/>
  <c r="BC63" i="33" s="1"/>
  <c r="AX60" i="45"/>
  <c r="AX79" i="45" s="1"/>
  <c r="AR85" i="47"/>
  <c r="BB107" i="45"/>
  <c r="BC26" i="33" s="1"/>
  <c r="AU38" i="48" l="1"/>
  <c r="AU60" i="48" s="1"/>
  <c r="BB24" i="33"/>
  <c r="BB83" i="33" s="1"/>
  <c r="AT11" i="62" s="1"/>
  <c r="BB60" i="33"/>
  <c r="BB84" i="33" s="1"/>
  <c r="AT12" i="62" s="1"/>
  <c r="BB86" i="45"/>
  <c r="BC5" i="33" s="1"/>
  <c r="BB96" i="45"/>
  <c r="BC15" i="33" s="1"/>
  <c r="BB97" i="45"/>
  <c r="BC16" i="33" s="1"/>
  <c r="BB102" i="45"/>
  <c r="BC21" i="33" s="1"/>
  <c r="BB125" i="45"/>
  <c r="BC44" i="33" s="1"/>
  <c r="BB150" i="45"/>
  <c r="BC69" i="33" s="1"/>
  <c r="BB131" i="45"/>
  <c r="BC50" i="33" s="1"/>
  <c r="BT19" i="19"/>
  <c r="BC139" i="45"/>
  <c r="BD58" i="33" s="1"/>
  <c r="AS92" i="47"/>
  <c r="BB87" i="45"/>
  <c r="BC6" i="33" s="1"/>
  <c r="BQ21" i="19"/>
  <c r="AS41" i="47" s="1"/>
  <c r="AJ127" i="47" l="1"/>
  <c r="AT13" i="62"/>
  <c r="AU65" i="48"/>
  <c r="AR16" i="62" s="1"/>
  <c r="BB85" i="33"/>
  <c r="BC92" i="45"/>
  <c r="BD11" i="33" s="1"/>
  <c r="BC93" i="45"/>
  <c r="BD12" i="33" s="1"/>
  <c r="BB115" i="45"/>
  <c r="BC34" i="33" s="1"/>
  <c r="BB147" i="45"/>
  <c r="BC66" i="33" s="1"/>
  <c r="BB128" i="45"/>
  <c r="BC47" i="33" s="1"/>
  <c r="BB118" i="45"/>
  <c r="BC37" i="33" s="1"/>
  <c r="BB103" i="45"/>
  <c r="BC22" i="33" s="1"/>
  <c r="BB99" i="45"/>
  <c r="BC18" i="33" s="1"/>
  <c r="BB100" i="45"/>
  <c r="BC19" i="33" s="1"/>
  <c r="BB113" i="45"/>
  <c r="BC32" i="33" s="1"/>
  <c r="BB149" i="45"/>
  <c r="BC68" i="33" s="1"/>
  <c r="BB130" i="45"/>
  <c r="BC49" i="33" s="1"/>
  <c r="BB112" i="45"/>
  <c r="BC31" i="33" s="1"/>
  <c r="BF143" i="45"/>
  <c r="BG62" i="33" s="1"/>
  <c r="BC126" i="45"/>
  <c r="BD45" i="33" s="1"/>
  <c r="BB151" i="45"/>
  <c r="BC70" i="33" s="1"/>
  <c r="AX164" i="45"/>
  <c r="AU44" i="48"/>
  <c r="AS125" i="47"/>
  <c r="BQ22" i="19"/>
  <c r="AG119" i="47" s="1"/>
  <c r="AG120" i="47" s="1"/>
  <c r="AG171" i="47" s="1"/>
  <c r="AN99" i="33" l="1"/>
  <c r="AN100" i="33" s="1"/>
  <c r="AN103" i="33" s="1"/>
  <c r="AF18" i="62"/>
  <c r="AZ98" i="33"/>
  <c r="AV34" i="48"/>
  <c r="AV56" i="48" s="1"/>
  <c r="BB119" i="45"/>
  <c r="BC38" i="33" s="1"/>
  <c r="BB132" i="45"/>
  <c r="BC51" i="33" s="1"/>
  <c r="BC146" i="45"/>
  <c r="BD65" i="33" s="1"/>
  <c r="BC127" i="45"/>
  <c r="BD46" i="33" s="1"/>
  <c r="BC155" i="45"/>
  <c r="BD74" i="33" s="1"/>
  <c r="BC91" i="45"/>
  <c r="BD10" i="33" s="1"/>
  <c r="BC109" i="45"/>
  <c r="BD28" i="33" s="1"/>
  <c r="BC108" i="45"/>
  <c r="BD27" i="33" s="1"/>
  <c r="BB122" i="45"/>
  <c r="BC41" i="33" s="1"/>
  <c r="BB123" i="45"/>
  <c r="BC42" i="33" s="1"/>
  <c r="BB116" i="45"/>
  <c r="BC35" i="33" s="1"/>
  <c r="BB114" i="45"/>
  <c r="BC33" i="33" s="1"/>
  <c r="BB153" i="45"/>
  <c r="BC72" i="33" s="1"/>
  <c r="BB134" i="45"/>
  <c r="BC53" i="33" s="1"/>
  <c r="BC158" i="45"/>
  <c r="BD77" i="33" s="1"/>
  <c r="AY24" i="45"/>
  <c r="AS126" i="47"/>
  <c r="AS93" i="47"/>
  <c r="BC90" i="45"/>
  <c r="BD9" i="33" s="1"/>
  <c r="AS44" i="47"/>
  <c r="AS15" i="47"/>
  <c r="AS101" i="47" s="1"/>
  <c r="AJ130" i="47" l="1"/>
  <c r="AV12" i="48"/>
  <c r="BC98" i="45"/>
  <c r="BD17" i="33" s="1"/>
  <c r="BB105" i="45"/>
  <c r="BC145" i="45"/>
  <c r="BD64" i="33" s="1"/>
  <c r="BU19" i="19"/>
  <c r="BB141" i="45"/>
  <c r="AV37" i="48"/>
  <c r="AV59" i="48" s="1"/>
  <c r="AW36" i="48"/>
  <c r="AW58" i="48" s="1"/>
  <c r="BC144" i="45"/>
  <c r="BD63" i="33" s="1"/>
  <c r="BC107" i="45"/>
  <c r="BD26" i="33" s="1"/>
  <c r="BC115" i="45"/>
  <c r="BD34" i="33" s="1"/>
  <c r="AS85" i="47"/>
  <c r="AY60" i="45"/>
  <c r="AY79" i="45" s="1"/>
  <c r="AV38" i="48" l="1"/>
  <c r="AV60" i="48" s="1"/>
  <c r="BC24" i="33"/>
  <c r="BC83" i="33" s="1"/>
  <c r="AU11" i="62" s="1"/>
  <c r="BC60" i="33"/>
  <c r="BC84" i="33" s="1"/>
  <c r="AU12" i="62" s="1"/>
  <c r="BC87" i="45"/>
  <c r="BD6" i="33" s="1"/>
  <c r="BC96" i="45"/>
  <c r="BD15" i="33" s="1"/>
  <c r="BC97" i="45"/>
  <c r="BD16" i="33" s="1"/>
  <c r="BC102" i="45"/>
  <c r="BD21" i="33" s="1"/>
  <c r="BC125" i="45"/>
  <c r="BD44" i="33" s="1"/>
  <c r="BC150" i="45"/>
  <c r="BD69" i="33" s="1"/>
  <c r="BC131" i="45"/>
  <c r="BD50" i="33" s="1"/>
  <c r="BD139" i="45"/>
  <c r="BE58" i="33" s="1"/>
  <c r="AY164" i="45"/>
  <c r="BC86" i="45"/>
  <c r="BD5" i="33" s="1"/>
  <c r="BR21" i="19"/>
  <c r="AT41" i="47" s="1"/>
  <c r="AT92" i="47"/>
  <c r="AK127" i="47" l="1"/>
  <c r="AU13" i="62"/>
  <c r="AV65" i="48"/>
  <c r="AS16" i="62" s="1"/>
  <c r="BC85" i="33"/>
  <c r="BD93" i="45"/>
  <c r="BE12" i="33" s="1"/>
  <c r="BD92" i="45"/>
  <c r="BE11" i="33" s="1"/>
  <c r="BC99" i="45"/>
  <c r="BD18" i="33" s="1"/>
  <c r="BC112" i="45"/>
  <c r="BD31" i="33" s="1"/>
  <c r="BC147" i="45"/>
  <c r="BD66" i="33" s="1"/>
  <c r="BC128" i="45"/>
  <c r="BD47" i="33" s="1"/>
  <c r="BC100" i="45"/>
  <c r="BD19" i="33" s="1"/>
  <c r="BC118" i="45"/>
  <c r="BD37" i="33" s="1"/>
  <c r="BC103" i="45"/>
  <c r="BD22" i="33" s="1"/>
  <c r="BC113" i="45"/>
  <c r="BD32" i="33" s="1"/>
  <c r="BC149" i="45"/>
  <c r="BD68" i="33" s="1"/>
  <c r="BC130" i="45"/>
  <c r="BD49" i="33" s="1"/>
  <c r="BD155" i="45"/>
  <c r="BE74" i="33" s="1"/>
  <c r="BD158" i="45"/>
  <c r="BE77" i="33" s="1"/>
  <c r="BG143" i="45"/>
  <c r="BH62" i="33" s="1"/>
  <c r="BD126" i="45"/>
  <c r="BE45" i="33" s="1"/>
  <c r="BC151" i="45"/>
  <c r="BD70" i="33" s="1"/>
  <c r="AV44" i="48"/>
  <c r="BR22" i="19"/>
  <c r="AH119" i="47" s="1"/>
  <c r="AH120" i="47" s="1"/>
  <c r="AH171" i="47" s="1"/>
  <c r="AT125" i="47"/>
  <c r="AO99" i="33" l="1"/>
  <c r="AO100" i="33" s="1"/>
  <c r="AO103" i="33" s="1"/>
  <c r="AG18" i="62"/>
  <c r="BA98" i="33"/>
  <c r="AW34" i="48"/>
  <c r="AW56" i="48" s="1"/>
  <c r="BC116" i="45"/>
  <c r="BD35" i="33" s="1"/>
  <c r="BD91" i="45"/>
  <c r="BE10" i="33" s="1"/>
  <c r="BD109" i="45"/>
  <c r="BE28" i="33" s="1"/>
  <c r="BC119" i="45"/>
  <c r="BD38" i="33" s="1"/>
  <c r="BC114" i="45"/>
  <c r="BD33" i="33" s="1"/>
  <c r="BD108" i="45"/>
  <c r="BE27" i="33" s="1"/>
  <c r="BC153" i="45"/>
  <c r="BD72" i="33" s="1"/>
  <c r="BC134" i="45"/>
  <c r="BD53" i="33" s="1"/>
  <c r="BC123" i="45"/>
  <c r="BD42" i="33" s="1"/>
  <c r="BD146" i="45"/>
  <c r="BE65" i="33" s="1"/>
  <c r="BD127" i="45"/>
  <c r="BE46" i="33" s="1"/>
  <c r="BC132" i="45"/>
  <c r="BD51" i="33" s="1"/>
  <c r="BC122" i="45"/>
  <c r="BD41" i="33" s="1"/>
  <c r="AZ24" i="45"/>
  <c r="AT126" i="47"/>
  <c r="AT93" i="47"/>
  <c r="AT15" i="47"/>
  <c r="AT101" i="47" s="1"/>
  <c r="AT44" i="47"/>
  <c r="AK130" i="47" l="1"/>
  <c r="AW12" i="48"/>
  <c r="BD98" i="45"/>
  <c r="BE17" i="33" s="1"/>
  <c r="BC105" i="45"/>
  <c r="BC141" i="45"/>
  <c r="BD90" i="45"/>
  <c r="BE9" i="33" s="1"/>
  <c r="BD145" i="45"/>
  <c r="BE64" i="33" s="1"/>
  <c r="AX36" i="48"/>
  <c r="AX58" i="48" s="1"/>
  <c r="AW37" i="48"/>
  <c r="AW59" i="48" s="1"/>
  <c r="BD144" i="45"/>
  <c r="BE63" i="33" s="1"/>
  <c r="BD115" i="45"/>
  <c r="BE34" i="33" s="1"/>
  <c r="BD107" i="45"/>
  <c r="BE26" i="33" s="1"/>
  <c r="AT85" i="47"/>
  <c r="AZ60" i="45"/>
  <c r="AZ79" i="45" s="1"/>
  <c r="AW38" i="48" l="1"/>
  <c r="AW60" i="48" s="1"/>
  <c r="BD24" i="33"/>
  <c r="BD83" i="33" s="1"/>
  <c r="AV11" i="62" s="1"/>
  <c r="BD60" i="33"/>
  <c r="BD84" i="33" s="1"/>
  <c r="AV12" i="62" s="1"/>
  <c r="BD87" i="45"/>
  <c r="BE6" i="33" s="1"/>
  <c r="BD86" i="45"/>
  <c r="BE5" i="33" s="1"/>
  <c r="BD96" i="45"/>
  <c r="BE15" i="33" s="1"/>
  <c r="BD97" i="45"/>
  <c r="BE16" i="33" s="1"/>
  <c r="BD102" i="45"/>
  <c r="BE21" i="33" s="1"/>
  <c r="BV19" i="19"/>
  <c r="BD125" i="45"/>
  <c r="BE44" i="33" s="1"/>
  <c r="BD150" i="45"/>
  <c r="BE69" i="33" s="1"/>
  <c r="BD131" i="45"/>
  <c r="BE50" i="33" s="1"/>
  <c r="BE139" i="45"/>
  <c r="BF58" i="33" s="1"/>
  <c r="AU92" i="47"/>
  <c r="BS21" i="19"/>
  <c r="AU41" i="47" s="1"/>
  <c r="AL127" i="47" l="1"/>
  <c r="AV13" i="62"/>
  <c r="AW65" i="48"/>
  <c r="BD85" i="33"/>
  <c r="BE92" i="45"/>
  <c r="BF11" i="33" s="1"/>
  <c r="BE93" i="45"/>
  <c r="BF12" i="33" s="1"/>
  <c r="BD113" i="45"/>
  <c r="BE32" i="33" s="1"/>
  <c r="BD118" i="45"/>
  <c r="BE37" i="33" s="1"/>
  <c r="BD149" i="45"/>
  <c r="BE68" i="33" s="1"/>
  <c r="BD130" i="45"/>
  <c r="BE49" i="33" s="1"/>
  <c r="BD103" i="45"/>
  <c r="BE22" i="33" s="1"/>
  <c r="BD112" i="45"/>
  <c r="BE31" i="33" s="1"/>
  <c r="BD99" i="45"/>
  <c r="BE18" i="33" s="1"/>
  <c r="BD100" i="45"/>
  <c r="BE19" i="33" s="1"/>
  <c r="BD147" i="45"/>
  <c r="BE66" i="33" s="1"/>
  <c r="BD128" i="45"/>
  <c r="BE47" i="33" s="1"/>
  <c r="BE155" i="45"/>
  <c r="BF74" i="33" s="1"/>
  <c r="AW44" i="48"/>
  <c r="BE126" i="45"/>
  <c r="BF45" i="33" s="1"/>
  <c r="BH143" i="45"/>
  <c r="BI62" i="33" s="1"/>
  <c r="BD151" i="45"/>
  <c r="BE70" i="33" s="1"/>
  <c r="AZ164" i="45"/>
  <c r="BS22" i="19"/>
  <c r="AI119" i="47" s="1"/>
  <c r="AI120" i="47" s="1"/>
  <c r="AI171" i="47" s="1"/>
  <c r="AU125" i="47"/>
  <c r="AP99" i="33" l="1"/>
  <c r="AP100" i="33" s="1"/>
  <c r="AP103" i="33" s="1"/>
  <c r="AH18" i="62"/>
  <c r="AH22" i="62" s="1"/>
  <c r="BB98" i="33"/>
  <c r="AT16" i="62"/>
  <c r="AX34" i="48"/>
  <c r="AX56" i="48" s="1"/>
  <c r="BE108" i="45"/>
  <c r="BF27" i="33" s="1"/>
  <c r="BD132" i="45"/>
  <c r="BE51" i="33" s="1"/>
  <c r="BE158" i="45"/>
  <c r="BF77" i="33" s="1"/>
  <c r="BE109" i="45"/>
  <c r="BF28" i="33" s="1"/>
  <c r="BE146" i="45"/>
  <c r="BF65" i="33" s="1"/>
  <c r="BE127" i="45"/>
  <c r="BF46" i="33" s="1"/>
  <c r="BD116" i="45"/>
  <c r="BE35" i="33" s="1"/>
  <c r="BD114" i="45"/>
  <c r="BE33" i="33" s="1"/>
  <c r="BD119" i="45"/>
  <c r="BE38" i="33" s="1"/>
  <c r="BE91" i="45"/>
  <c r="BF10" i="33" s="1"/>
  <c r="BD153" i="45"/>
  <c r="BE72" i="33" s="1"/>
  <c r="BD134" i="45"/>
  <c r="BE53" i="33" s="1"/>
  <c r="BD122" i="45"/>
  <c r="BE41" i="33" s="1"/>
  <c r="BD123" i="45"/>
  <c r="BE42" i="33" s="1"/>
  <c r="BA24" i="45"/>
  <c r="AU126" i="47"/>
  <c r="AU93" i="47"/>
  <c r="AU44" i="47"/>
  <c r="AU15" i="47"/>
  <c r="AU101" i="47" s="1"/>
  <c r="AL130" i="47" l="1"/>
  <c r="AX12" i="48"/>
  <c r="AX38" i="48" s="1"/>
  <c r="AX60" i="48" s="1"/>
  <c r="BE98" i="45"/>
  <c r="BF17" i="33" s="1"/>
  <c r="BE90" i="45"/>
  <c r="BF9" i="33" s="1"/>
  <c r="BE145" i="45"/>
  <c r="BF64" i="33" s="1"/>
  <c r="BD105" i="45"/>
  <c r="BD141" i="45"/>
  <c r="AY36" i="48"/>
  <c r="AY58" i="48" s="1"/>
  <c r="AX37" i="48"/>
  <c r="AX59" i="48" s="1"/>
  <c r="BE144" i="45"/>
  <c r="BF63" i="33" s="1"/>
  <c r="BA60" i="45"/>
  <c r="BA79" i="45" s="1"/>
  <c r="AU85" i="47"/>
  <c r="BE107" i="45"/>
  <c r="BF26" i="33" s="1"/>
  <c r="AX65" i="48" l="1"/>
  <c r="AU16" i="62" s="1"/>
  <c r="BE60" i="33"/>
  <c r="BE84" i="33" s="1"/>
  <c r="AW12" i="62" s="1"/>
  <c r="BE24" i="33"/>
  <c r="BE83" i="33" s="1"/>
  <c r="AW11" i="62" s="1"/>
  <c r="BE86" i="45"/>
  <c r="BF5" i="33" s="1"/>
  <c r="BE97" i="45"/>
  <c r="BF16" i="33" s="1"/>
  <c r="BE96" i="45"/>
  <c r="BF15" i="33" s="1"/>
  <c r="BE125" i="45"/>
  <c r="BF44" i="33" s="1"/>
  <c r="BW19" i="19"/>
  <c r="BE102" i="45"/>
  <c r="BF21" i="33" s="1"/>
  <c r="BE150" i="45"/>
  <c r="BF69" i="33" s="1"/>
  <c r="BE131" i="45"/>
  <c r="BF50" i="33" s="1"/>
  <c r="BF139" i="45"/>
  <c r="BG58" i="33" s="1"/>
  <c r="AV92" i="47"/>
  <c r="BT21" i="19"/>
  <c r="AV41" i="47" s="1"/>
  <c r="BE87" i="45"/>
  <c r="BF6" i="33" s="1"/>
  <c r="AM127" i="47" l="1"/>
  <c r="AW13" i="62"/>
  <c r="BC98" i="33"/>
  <c r="BE85" i="33"/>
  <c r="BF92" i="45"/>
  <c r="BG11" i="33" s="1"/>
  <c r="BF93" i="45"/>
  <c r="BG12" i="33" s="1"/>
  <c r="BE115" i="45"/>
  <c r="BF34" i="33" s="1"/>
  <c r="BE149" i="45"/>
  <c r="BF68" i="33" s="1"/>
  <c r="BE130" i="45"/>
  <c r="BF49" i="33" s="1"/>
  <c r="BE118" i="45"/>
  <c r="BF37" i="33" s="1"/>
  <c r="BE113" i="45"/>
  <c r="BF32" i="33" s="1"/>
  <c r="BE112" i="45"/>
  <c r="BF31" i="33" s="1"/>
  <c r="BE99" i="45"/>
  <c r="BF18" i="33" s="1"/>
  <c r="BE100" i="45"/>
  <c r="BF19" i="33" s="1"/>
  <c r="BE147" i="45"/>
  <c r="BF66" i="33" s="1"/>
  <c r="BE128" i="45"/>
  <c r="BF47" i="33" s="1"/>
  <c r="BE103" i="45"/>
  <c r="BF22" i="33" s="1"/>
  <c r="BF158" i="45"/>
  <c r="BG77" i="33" s="1"/>
  <c r="BI143" i="45"/>
  <c r="BJ62" i="33" s="1"/>
  <c r="BF126" i="45"/>
  <c r="BG45" i="33" s="1"/>
  <c r="BE151" i="45"/>
  <c r="BF70" i="33" s="1"/>
  <c r="BA164" i="45"/>
  <c r="AX44" i="48"/>
  <c r="AV125" i="47"/>
  <c r="BT22" i="19"/>
  <c r="AJ119" i="47" s="1"/>
  <c r="AJ120" i="47" s="1"/>
  <c r="AJ171" i="47" s="1"/>
  <c r="AQ99" i="33" l="1"/>
  <c r="AQ100" i="33" s="1"/>
  <c r="AQ103" i="33" s="1"/>
  <c r="AI18" i="62"/>
  <c r="AI22" i="62" s="1"/>
  <c r="AY34" i="48"/>
  <c r="AY56" i="48" s="1"/>
  <c r="BE116" i="45"/>
  <c r="BF35" i="33" s="1"/>
  <c r="BF91" i="45"/>
  <c r="BG10" i="33" s="1"/>
  <c r="BE114" i="45"/>
  <c r="BF33" i="33" s="1"/>
  <c r="BE153" i="45"/>
  <c r="BF72" i="33" s="1"/>
  <c r="BE134" i="45"/>
  <c r="BF53" i="33" s="1"/>
  <c r="BF146" i="45"/>
  <c r="BG65" i="33" s="1"/>
  <c r="BF127" i="45"/>
  <c r="BG46" i="33" s="1"/>
  <c r="BF109" i="45"/>
  <c r="BG28" i="33" s="1"/>
  <c r="BE119" i="45"/>
  <c r="BF38" i="33" s="1"/>
  <c r="BF108" i="45"/>
  <c r="BG27" i="33" s="1"/>
  <c r="BF155" i="45"/>
  <c r="BG74" i="33" s="1"/>
  <c r="BE132" i="45"/>
  <c r="BF51" i="33" s="1"/>
  <c r="BE123" i="45"/>
  <c r="BF42" i="33" s="1"/>
  <c r="BE122" i="45"/>
  <c r="BF41" i="33" s="1"/>
  <c r="BB24" i="45"/>
  <c r="AV126" i="47"/>
  <c r="AV93" i="47"/>
  <c r="AV15" i="47"/>
  <c r="AV44" i="47"/>
  <c r="AM130" i="47" l="1"/>
  <c r="BE141" i="45"/>
  <c r="AY12" i="48"/>
  <c r="BF98" i="45"/>
  <c r="BG17" i="33" s="1"/>
  <c r="BE105" i="45"/>
  <c r="BF145" i="45"/>
  <c r="BG64" i="33" s="1"/>
  <c r="BF90" i="45"/>
  <c r="BG9" i="33" s="1"/>
  <c r="AZ36" i="48"/>
  <c r="AZ58" i="48" s="1"/>
  <c r="AY37" i="48"/>
  <c r="AY59" i="48" s="1"/>
  <c r="BF144" i="45"/>
  <c r="BG63" i="33" s="1"/>
  <c r="AV101" i="47"/>
  <c r="BF115" i="45"/>
  <c r="BG34" i="33" s="1"/>
  <c r="BF107" i="45"/>
  <c r="BG26" i="33" s="1"/>
  <c r="AV85" i="47"/>
  <c r="BB60" i="45"/>
  <c r="BB79" i="45" s="1"/>
  <c r="AY38" i="48" l="1"/>
  <c r="AY60" i="48" s="1"/>
  <c r="AY65" i="48" s="1"/>
  <c r="AV16" i="62" s="1"/>
  <c r="BF24" i="33"/>
  <c r="BF83" i="33" s="1"/>
  <c r="AX11" i="62" s="1"/>
  <c r="BF60" i="33"/>
  <c r="BF84" i="33" s="1"/>
  <c r="AX12" i="62" s="1"/>
  <c r="BF87" i="45"/>
  <c r="BG6" i="33" s="1"/>
  <c r="BF96" i="45"/>
  <c r="BG15" i="33" s="1"/>
  <c r="BF97" i="45"/>
  <c r="BG16" i="33" s="1"/>
  <c r="BF125" i="45"/>
  <c r="BG44" i="33" s="1"/>
  <c r="BF150" i="45"/>
  <c r="BG69" i="33" s="1"/>
  <c r="BF131" i="45"/>
  <c r="BG50" i="33" s="1"/>
  <c r="BF102" i="45"/>
  <c r="BG21" i="33" s="1"/>
  <c r="BX19" i="19"/>
  <c r="BG139" i="45"/>
  <c r="BH58" i="33" s="1"/>
  <c r="BU21" i="19"/>
  <c r="AW41" i="47" s="1"/>
  <c r="BF86" i="45"/>
  <c r="BG5" i="33" s="1"/>
  <c r="AW92" i="47"/>
  <c r="AN127" i="47" l="1"/>
  <c r="AX13" i="62"/>
  <c r="BD98" i="33"/>
  <c r="BF85" i="33"/>
  <c r="BG92" i="45"/>
  <c r="BH11" i="33" s="1"/>
  <c r="BG93" i="45"/>
  <c r="BH12" i="33" s="1"/>
  <c r="BF149" i="45"/>
  <c r="BG68" i="33" s="1"/>
  <c r="BF130" i="45"/>
  <c r="BG49" i="33" s="1"/>
  <c r="BF103" i="45"/>
  <c r="BG22" i="33" s="1"/>
  <c r="BF99" i="45"/>
  <c r="BG18" i="33" s="1"/>
  <c r="BF100" i="45"/>
  <c r="BG19" i="33" s="1"/>
  <c r="BF118" i="45"/>
  <c r="BG37" i="33" s="1"/>
  <c r="BF112" i="45"/>
  <c r="BG31" i="33" s="1"/>
  <c r="BF113" i="45"/>
  <c r="BG32" i="33" s="1"/>
  <c r="BF147" i="45"/>
  <c r="BG66" i="33" s="1"/>
  <c r="BF128" i="45"/>
  <c r="BG47" i="33" s="1"/>
  <c r="BG155" i="45"/>
  <c r="BH74" i="33" s="1"/>
  <c r="BG158" i="45"/>
  <c r="BH77" i="33" s="1"/>
  <c r="BJ143" i="45"/>
  <c r="BK62" i="33" s="1"/>
  <c r="BG126" i="45"/>
  <c r="BH45" i="33" s="1"/>
  <c r="BF151" i="45"/>
  <c r="BG70" i="33" s="1"/>
  <c r="BB164" i="45"/>
  <c r="AW125" i="47"/>
  <c r="BU22" i="19"/>
  <c r="AK119" i="47" s="1"/>
  <c r="AK120" i="47" s="1"/>
  <c r="AY44" i="48"/>
  <c r="AK171" i="47" l="1"/>
  <c r="F17" i="58"/>
  <c r="BF132" i="45"/>
  <c r="BG51" i="33" s="1"/>
  <c r="BF122" i="45"/>
  <c r="BG41" i="33" s="1"/>
  <c r="BG91" i="45"/>
  <c r="BH10" i="33" s="1"/>
  <c r="BG109" i="45"/>
  <c r="BH28" i="33" s="1"/>
  <c r="BF119" i="45"/>
  <c r="BG38" i="33" s="1"/>
  <c r="BF114" i="45"/>
  <c r="BG33" i="33" s="1"/>
  <c r="BG108" i="45"/>
  <c r="BH27" i="33" s="1"/>
  <c r="BF116" i="45"/>
  <c r="BG35" i="33" s="1"/>
  <c r="BF153" i="45"/>
  <c r="BG72" i="33" s="1"/>
  <c r="BF134" i="45"/>
  <c r="BG53" i="33" s="1"/>
  <c r="BG146" i="45"/>
  <c r="BH65" i="33" s="1"/>
  <c r="BG127" i="45"/>
  <c r="BH46" i="33" s="1"/>
  <c r="BF123" i="45"/>
  <c r="BG42" i="33" s="1"/>
  <c r="BC24" i="45"/>
  <c r="AW126" i="47"/>
  <c r="AW93" i="47"/>
  <c r="AW15" i="47"/>
  <c r="AW101" i="47" s="1"/>
  <c r="AW44" i="47"/>
  <c r="AN130" i="47" l="1"/>
  <c r="AR99" i="33"/>
  <c r="AR100" i="33" s="1"/>
  <c r="AR103" i="33" s="1"/>
  <c r="AJ18" i="62"/>
  <c r="AJ22" i="62" s="1"/>
  <c r="AZ12" i="48"/>
  <c r="AZ34" i="48"/>
  <c r="AZ56" i="48" s="1"/>
  <c r="BG98" i="45"/>
  <c r="BH17" i="33" s="1"/>
  <c r="BG145" i="45"/>
  <c r="BH64" i="33" s="1"/>
  <c r="BF105" i="45"/>
  <c r="BG90" i="45"/>
  <c r="BH9" i="33" s="1"/>
  <c r="BF141" i="45"/>
  <c r="AZ37" i="48"/>
  <c r="AZ59" i="48" s="1"/>
  <c r="BA36" i="48"/>
  <c r="BA58" i="48" s="1"/>
  <c r="BG144" i="45"/>
  <c r="BH63" i="33" s="1"/>
  <c r="BC60" i="45"/>
  <c r="BC79" i="45" s="1"/>
  <c r="BG115" i="45"/>
  <c r="BH34" i="33" s="1"/>
  <c r="BG107" i="45"/>
  <c r="BH26" i="33" s="1"/>
  <c r="AW85" i="47"/>
  <c r="AZ38" i="48" l="1"/>
  <c r="AZ60" i="48" s="1"/>
  <c r="AZ65" i="48" s="1"/>
  <c r="AW16" i="62" s="1"/>
  <c r="BG60" i="33"/>
  <c r="BG84" i="33" s="1"/>
  <c r="AY12" i="62" s="1"/>
  <c r="BG24" i="33"/>
  <c r="BG83" i="33" s="1"/>
  <c r="AY11" i="62" s="1"/>
  <c r="BG96" i="45"/>
  <c r="BH15" i="33" s="1"/>
  <c r="BG97" i="45"/>
  <c r="BH16" i="33" s="1"/>
  <c r="BG102" i="45"/>
  <c r="BH21" i="33" s="1"/>
  <c r="BG125" i="45"/>
  <c r="BH44" i="33" s="1"/>
  <c r="BG150" i="45"/>
  <c r="BH69" i="33" s="1"/>
  <c r="BG131" i="45"/>
  <c r="BH50" i="33" s="1"/>
  <c r="BY19" i="19"/>
  <c r="BH139" i="45"/>
  <c r="BI58" i="33" s="1"/>
  <c r="AX92" i="47"/>
  <c r="BV21" i="19"/>
  <c r="AX41" i="47" s="1"/>
  <c r="BG87" i="45"/>
  <c r="BH6" i="33" s="1"/>
  <c r="BG86" i="45"/>
  <c r="BH5" i="33" s="1"/>
  <c r="AO127" i="47" l="1"/>
  <c r="AY13" i="62"/>
  <c r="BE98" i="33"/>
  <c r="BG85" i="33"/>
  <c r="BH93" i="45"/>
  <c r="BI12" i="33" s="1"/>
  <c r="BH92" i="45"/>
  <c r="BI11" i="33" s="1"/>
  <c r="BG112" i="45"/>
  <c r="BH31" i="33" s="1"/>
  <c r="BG149" i="45"/>
  <c r="BH68" i="33" s="1"/>
  <c r="BG130" i="45"/>
  <c r="BH49" i="33" s="1"/>
  <c r="BG113" i="45"/>
  <c r="BH32" i="33" s="1"/>
  <c r="BG103" i="45"/>
  <c r="BH22" i="33" s="1"/>
  <c r="BG99" i="45"/>
  <c r="BH18" i="33" s="1"/>
  <c r="BG118" i="45"/>
  <c r="BH37" i="33" s="1"/>
  <c r="BG100" i="45"/>
  <c r="BH19" i="33" s="1"/>
  <c r="BG147" i="45"/>
  <c r="BH66" i="33" s="1"/>
  <c r="BG128" i="45"/>
  <c r="BH47" i="33" s="1"/>
  <c r="BH155" i="45"/>
  <c r="BI74" i="33" s="1"/>
  <c r="BK143" i="45"/>
  <c r="BL62" i="33" s="1"/>
  <c r="BH126" i="45"/>
  <c r="BI45" i="33" s="1"/>
  <c r="BG151" i="45"/>
  <c r="BH70" i="33" s="1"/>
  <c r="BC164" i="45"/>
  <c r="AZ44" i="48"/>
  <c r="AX125" i="47"/>
  <c r="BV22" i="19"/>
  <c r="AL119" i="47" s="1"/>
  <c r="AL120" i="47" s="1"/>
  <c r="AL171" i="47" l="1"/>
  <c r="BA34" i="48"/>
  <c r="BA56" i="48" s="1"/>
  <c r="BH108" i="45"/>
  <c r="BI27" i="33" s="1"/>
  <c r="BG119" i="45"/>
  <c r="BH38" i="33" s="1"/>
  <c r="BH109" i="45"/>
  <c r="BI28" i="33" s="1"/>
  <c r="BG132" i="45"/>
  <c r="BH51" i="33" s="1"/>
  <c r="BG123" i="45"/>
  <c r="BH42" i="33" s="1"/>
  <c r="BH158" i="45"/>
  <c r="BI77" i="33" s="1"/>
  <c r="BH91" i="45"/>
  <c r="BI10" i="33" s="1"/>
  <c r="BH146" i="45"/>
  <c r="BI65" i="33" s="1"/>
  <c r="BH127" i="45"/>
  <c r="BI46" i="33" s="1"/>
  <c r="BG122" i="45"/>
  <c r="BH41" i="33" s="1"/>
  <c r="BG114" i="45"/>
  <c r="BH33" i="33" s="1"/>
  <c r="BG153" i="45"/>
  <c r="BH72" i="33" s="1"/>
  <c r="BG134" i="45"/>
  <c r="BH53" i="33" s="1"/>
  <c r="BG116" i="45"/>
  <c r="BH35" i="33" s="1"/>
  <c r="BD24" i="45"/>
  <c r="AX126" i="47"/>
  <c r="AX93" i="47"/>
  <c r="AX44" i="47"/>
  <c r="BH90" i="45"/>
  <c r="BI9" i="33" s="1"/>
  <c r="AX15" i="47"/>
  <c r="AX101" i="47" s="1"/>
  <c r="AO130" i="47" l="1"/>
  <c r="I179" i="47" s="1"/>
  <c r="AS99" i="33"/>
  <c r="AS100" i="33" s="1"/>
  <c r="AS103" i="33" s="1"/>
  <c r="AK18" i="62"/>
  <c r="BA12" i="48"/>
  <c r="BH98" i="45"/>
  <c r="BI17" i="33" s="1"/>
  <c r="BH145" i="45"/>
  <c r="BI64" i="33" s="1"/>
  <c r="BG105" i="45"/>
  <c r="BG141" i="45"/>
  <c r="BZ19" i="19"/>
  <c r="BA37" i="48"/>
  <c r="BA59" i="48" s="1"/>
  <c r="BB36" i="48"/>
  <c r="BB58" i="48" s="1"/>
  <c r="BH144" i="45"/>
  <c r="BI63" i="33" s="1"/>
  <c r="BH107" i="45"/>
  <c r="BI26" i="33" s="1"/>
  <c r="BD60" i="45"/>
  <c r="BD79" i="45" s="1"/>
  <c r="AX85" i="47"/>
  <c r="BA38" i="48" l="1"/>
  <c r="BA60" i="48" s="1"/>
  <c r="BA65" i="48" s="1"/>
  <c r="AX16" i="62" s="1"/>
  <c r="BH24" i="33"/>
  <c r="BH83" i="33" s="1"/>
  <c r="BH60" i="33"/>
  <c r="BH84" i="33" s="1"/>
  <c r="BH87" i="45"/>
  <c r="BI6" i="33" s="1"/>
  <c r="BH97" i="45"/>
  <c r="BI16" i="33" s="1"/>
  <c r="BH96" i="45"/>
  <c r="BI15" i="33" s="1"/>
  <c r="BH125" i="45"/>
  <c r="BI44" i="33" s="1"/>
  <c r="BH102" i="45"/>
  <c r="BI21" i="33" s="1"/>
  <c r="BH150" i="45"/>
  <c r="BI69" i="33" s="1"/>
  <c r="BH131" i="45"/>
  <c r="BI50" i="33" s="1"/>
  <c r="BI139" i="45"/>
  <c r="BJ58" i="33" s="1"/>
  <c r="AY92" i="47"/>
  <c r="BH86" i="45"/>
  <c r="BI5" i="33" s="1"/>
  <c r="BW21" i="19"/>
  <c r="AY41" i="47" s="1"/>
  <c r="AP127" i="47" l="1"/>
  <c r="P89" i="33"/>
  <c r="AZ11" i="62"/>
  <c r="P90" i="33"/>
  <c r="AZ12" i="62"/>
  <c r="BF98" i="33"/>
  <c r="BH85" i="33"/>
  <c r="BH115" i="45"/>
  <c r="BI34" i="33" s="1"/>
  <c r="BI92" i="45"/>
  <c r="BJ11" i="33" s="1"/>
  <c r="BI93" i="45"/>
  <c r="BJ12" i="33" s="1"/>
  <c r="BH99" i="45"/>
  <c r="BI18" i="33" s="1"/>
  <c r="BH149" i="45"/>
  <c r="BI68" i="33" s="1"/>
  <c r="BH130" i="45"/>
  <c r="BI49" i="33" s="1"/>
  <c r="BH112" i="45"/>
  <c r="BI31" i="33" s="1"/>
  <c r="BH100" i="45"/>
  <c r="BI19" i="33" s="1"/>
  <c r="BH103" i="45"/>
  <c r="BI22" i="33" s="1"/>
  <c r="BH147" i="45"/>
  <c r="BI66" i="33" s="1"/>
  <c r="BH128" i="45"/>
  <c r="BI47" i="33" s="1"/>
  <c r="BH118" i="45"/>
  <c r="BI37" i="33" s="1"/>
  <c r="BH113" i="45"/>
  <c r="BI32" i="33" s="1"/>
  <c r="BI155" i="45"/>
  <c r="BJ74" i="33" s="1"/>
  <c r="BL143" i="45"/>
  <c r="BM62" i="33" s="1"/>
  <c r="BI126" i="45"/>
  <c r="BJ45" i="33" s="1"/>
  <c r="BH151" i="45"/>
  <c r="BI70" i="33" s="1"/>
  <c r="BD164" i="45"/>
  <c r="BW22" i="19"/>
  <c r="AM119" i="47" s="1"/>
  <c r="AM120" i="47" s="1"/>
  <c r="AY125" i="47"/>
  <c r="BA44" i="48"/>
  <c r="AM171" i="47" l="1"/>
  <c r="P91" i="33"/>
  <c r="AZ13" i="62"/>
  <c r="H25" i="58"/>
  <c r="H27" i="58"/>
  <c r="H13" i="58"/>
  <c r="H18" i="58"/>
  <c r="H15" i="58"/>
  <c r="H21" i="58"/>
  <c r="H28" i="58"/>
  <c r="H26" i="58"/>
  <c r="H22" i="58"/>
  <c r="H16" i="58"/>
  <c r="H14" i="58"/>
  <c r="BI91" i="45"/>
  <c r="BJ10" i="33" s="1"/>
  <c r="BH114" i="45"/>
  <c r="BI33" i="33" s="1"/>
  <c r="BI108" i="45"/>
  <c r="BJ27" i="33" s="1"/>
  <c r="BH132" i="45"/>
  <c r="BI51" i="33" s="1"/>
  <c r="BI158" i="45"/>
  <c r="BJ77" i="33" s="1"/>
  <c r="BH116" i="45"/>
  <c r="BI35" i="33" s="1"/>
  <c r="BI109" i="45"/>
  <c r="BJ28" i="33" s="1"/>
  <c r="BI146" i="45"/>
  <c r="BJ65" i="33" s="1"/>
  <c r="BI127" i="45"/>
  <c r="BJ46" i="33" s="1"/>
  <c r="BH123" i="45"/>
  <c r="BI42" i="33" s="1"/>
  <c r="BH122" i="45"/>
  <c r="BI41" i="33" s="1"/>
  <c r="BH119" i="45"/>
  <c r="BI38" i="33" s="1"/>
  <c r="BH153" i="45"/>
  <c r="BI72" i="33" s="1"/>
  <c r="BH134" i="45"/>
  <c r="BI53" i="33" s="1"/>
  <c r="BE24" i="45"/>
  <c r="AY126" i="47"/>
  <c r="AY93" i="47"/>
  <c r="AY15" i="47"/>
  <c r="AY101" i="47" s="1"/>
  <c r="AY44" i="47"/>
  <c r="AP130" i="47" l="1"/>
  <c r="AT99" i="33"/>
  <c r="AT100" i="33" s="1"/>
  <c r="AT103" i="33" s="1"/>
  <c r="AL18" i="62"/>
  <c r="AL22" i="62" s="1"/>
  <c r="BB12" i="48"/>
  <c r="BB34" i="48"/>
  <c r="BB56" i="48" s="1"/>
  <c r="BI98" i="45"/>
  <c r="BJ17" i="33" s="1"/>
  <c r="BH105" i="45"/>
  <c r="BH141" i="45"/>
  <c r="BI90" i="45"/>
  <c r="BJ9" i="33" s="1"/>
  <c r="BI145" i="45"/>
  <c r="BJ64" i="33" s="1"/>
  <c r="BB37" i="48"/>
  <c r="BB59" i="48" s="1"/>
  <c r="BC36" i="48"/>
  <c r="BC58" i="48" s="1"/>
  <c r="BI144" i="45"/>
  <c r="BJ63" i="33" s="1"/>
  <c r="BI115" i="45"/>
  <c r="BJ34" i="33" s="1"/>
  <c r="BI107" i="45"/>
  <c r="BJ26" i="33" s="1"/>
  <c r="BE60" i="45"/>
  <c r="BE79" i="45" s="1"/>
  <c r="AY85" i="47"/>
  <c r="BB38" i="48" l="1"/>
  <c r="BB60" i="48" s="1"/>
  <c r="BB65" i="48" s="1"/>
  <c r="AY16" i="62" s="1"/>
  <c r="BI24" i="33"/>
  <c r="BI83" i="33" s="1"/>
  <c r="BA11" i="62" s="1"/>
  <c r="BI60" i="33"/>
  <c r="BI84" i="33" s="1"/>
  <c r="BA12" i="62" s="1"/>
  <c r="BI96" i="45"/>
  <c r="BJ15" i="33" s="1"/>
  <c r="BI97" i="45"/>
  <c r="BJ16" i="33" s="1"/>
  <c r="BI150" i="45"/>
  <c r="BJ69" i="33" s="1"/>
  <c r="BI131" i="45"/>
  <c r="BJ50" i="33" s="1"/>
  <c r="BI125" i="45"/>
  <c r="BJ44" i="33" s="1"/>
  <c r="CA19" i="19"/>
  <c r="BI102" i="45"/>
  <c r="BJ21" i="33" s="1"/>
  <c r="BJ139" i="45"/>
  <c r="BK58" i="33" s="1"/>
  <c r="AZ92" i="47"/>
  <c r="BI87" i="45"/>
  <c r="BJ6" i="33" s="1"/>
  <c r="BI86" i="45"/>
  <c r="BJ5" i="33" s="1"/>
  <c r="BX21" i="19"/>
  <c r="AZ41" i="47" s="1"/>
  <c r="AQ127" i="47" l="1"/>
  <c r="BA13" i="62"/>
  <c r="BG98" i="33"/>
  <c r="BI85" i="33"/>
  <c r="BJ92" i="45"/>
  <c r="BK11" i="33" s="1"/>
  <c r="BJ93" i="45"/>
  <c r="BK12" i="33" s="1"/>
  <c r="BI113" i="45"/>
  <c r="BJ32" i="33" s="1"/>
  <c r="BI103" i="45"/>
  <c r="BJ22" i="33" s="1"/>
  <c r="BI149" i="45"/>
  <c r="BJ68" i="33" s="1"/>
  <c r="BI130" i="45"/>
  <c r="BJ49" i="33" s="1"/>
  <c r="BI100" i="45"/>
  <c r="BJ19" i="33" s="1"/>
  <c r="BI147" i="45"/>
  <c r="BJ66" i="33" s="1"/>
  <c r="BI128" i="45"/>
  <c r="BJ47" i="33" s="1"/>
  <c r="BI112" i="45"/>
  <c r="BJ31" i="33" s="1"/>
  <c r="BI99" i="45"/>
  <c r="BJ18" i="33" s="1"/>
  <c r="BI118" i="45"/>
  <c r="BJ37" i="33" s="1"/>
  <c r="BJ158" i="45"/>
  <c r="BK77" i="33" s="1"/>
  <c r="BJ126" i="45"/>
  <c r="BK45" i="33" s="1"/>
  <c r="BM143" i="45"/>
  <c r="BN62" i="33" s="1"/>
  <c r="BI151" i="45"/>
  <c r="BJ70" i="33" s="1"/>
  <c r="BE164" i="45"/>
  <c r="BB44" i="48"/>
  <c r="AZ125" i="47"/>
  <c r="BX22" i="19"/>
  <c r="AN119" i="47" s="1"/>
  <c r="AN120" i="47" s="1"/>
  <c r="AN171" i="47" l="1"/>
  <c r="BC34" i="48"/>
  <c r="BC56" i="48" s="1"/>
  <c r="BI116" i="45"/>
  <c r="BJ35" i="33" s="1"/>
  <c r="BJ91" i="45"/>
  <c r="BK10" i="33" s="1"/>
  <c r="BI123" i="45"/>
  <c r="BJ42" i="33" s="1"/>
  <c r="BI122" i="45"/>
  <c r="BJ41" i="33" s="1"/>
  <c r="BJ155" i="45"/>
  <c r="BK74" i="33" s="1"/>
  <c r="BJ108" i="45"/>
  <c r="BK27" i="33" s="1"/>
  <c r="BI153" i="45"/>
  <c r="BJ72" i="33" s="1"/>
  <c r="BI134" i="45"/>
  <c r="BJ53" i="33" s="1"/>
  <c r="BJ146" i="45"/>
  <c r="BK65" i="33" s="1"/>
  <c r="BJ127" i="45"/>
  <c r="BK46" i="33" s="1"/>
  <c r="BI119" i="45"/>
  <c r="BJ38" i="33" s="1"/>
  <c r="BI114" i="45"/>
  <c r="BJ33" i="33" s="1"/>
  <c r="BJ109" i="45"/>
  <c r="BK28" i="33" s="1"/>
  <c r="BI132" i="45"/>
  <c r="BJ51" i="33" s="1"/>
  <c r="BF24" i="45"/>
  <c r="AZ126" i="47"/>
  <c r="AZ93" i="47"/>
  <c r="AZ15" i="47"/>
  <c r="AZ101" i="47" s="1"/>
  <c r="AZ44" i="47"/>
  <c r="AQ130" i="47" l="1"/>
  <c r="AU99" i="33"/>
  <c r="AU100" i="33" s="1"/>
  <c r="AU103" i="33" s="1"/>
  <c r="AM18" i="62"/>
  <c r="AM22" i="62" s="1"/>
  <c r="BC12" i="48"/>
  <c r="BC38" i="48" s="1"/>
  <c r="BC60" i="48" s="1"/>
  <c r="BJ98" i="45"/>
  <c r="BK17" i="33" s="1"/>
  <c r="BJ90" i="45"/>
  <c r="BK9" i="33" s="1"/>
  <c r="BJ145" i="45"/>
  <c r="BK64" i="33" s="1"/>
  <c r="BI141" i="45"/>
  <c r="BI105" i="45"/>
  <c r="BC37" i="48"/>
  <c r="BC59" i="48" s="1"/>
  <c r="BD36" i="48"/>
  <c r="BD58" i="48" s="1"/>
  <c r="BJ144" i="45"/>
  <c r="BK63" i="33" s="1"/>
  <c r="AZ85" i="47"/>
  <c r="BJ107" i="45"/>
  <c r="BK26" i="33" s="1"/>
  <c r="BJ115" i="45"/>
  <c r="BK34" i="33" s="1"/>
  <c r="BF60" i="45"/>
  <c r="BF79" i="45" s="1"/>
  <c r="BC65" i="48" l="1"/>
  <c r="BJ24" i="33"/>
  <c r="BJ83" i="33" s="1"/>
  <c r="BB11" i="62" s="1"/>
  <c r="BJ60" i="33"/>
  <c r="BJ84" i="33" s="1"/>
  <c r="BB12" i="62" s="1"/>
  <c r="BJ97" i="45"/>
  <c r="BK16" i="33" s="1"/>
  <c r="BJ96" i="45"/>
  <c r="BK15" i="33" s="1"/>
  <c r="BJ150" i="45"/>
  <c r="BK69" i="33" s="1"/>
  <c r="BJ131" i="45"/>
  <c r="BK50" i="33" s="1"/>
  <c r="BJ125" i="45"/>
  <c r="BK44" i="33" s="1"/>
  <c r="CB19" i="19"/>
  <c r="BJ102" i="45"/>
  <c r="BK21" i="33" s="1"/>
  <c r="BK139" i="45"/>
  <c r="BL58" i="33" s="1"/>
  <c r="BJ86" i="45"/>
  <c r="BK5" i="33" s="1"/>
  <c r="BJ87" i="45"/>
  <c r="BK6" i="33" s="1"/>
  <c r="BA92" i="47"/>
  <c r="BY21" i="19"/>
  <c r="BA41" i="47" s="1"/>
  <c r="AR127" i="47" l="1"/>
  <c r="BB13" i="62"/>
  <c r="M71" i="48"/>
  <c r="H11" i="34" s="1"/>
  <c r="AZ16" i="62"/>
  <c r="BH98" i="33"/>
  <c r="BJ85" i="33"/>
  <c r="BK93" i="45"/>
  <c r="BL12" i="33" s="1"/>
  <c r="BK92" i="45"/>
  <c r="BL11" i="33" s="1"/>
  <c r="BJ112" i="45"/>
  <c r="BK31" i="33" s="1"/>
  <c r="BJ147" i="45"/>
  <c r="BK66" i="33" s="1"/>
  <c r="BJ128" i="45"/>
  <c r="BK47" i="33" s="1"/>
  <c r="BJ99" i="45"/>
  <c r="BK18" i="33" s="1"/>
  <c r="BJ118" i="45"/>
  <c r="BK37" i="33" s="1"/>
  <c r="BJ113" i="45"/>
  <c r="BK32" i="33" s="1"/>
  <c r="BJ100" i="45"/>
  <c r="BK19" i="33" s="1"/>
  <c r="BJ149" i="45"/>
  <c r="BK68" i="33" s="1"/>
  <c r="BJ130" i="45"/>
  <c r="BK49" i="33" s="1"/>
  <c r="BJ103" i="45"/>
  <c r="BK22" i="33" s="1"/>
  <c r="BK155" i="45"/>
  <c r="BL74" i="33" s="1"/>
  <c r="BK126" i="45"/>
  <c r="BL45" i="33" s="1"/>
  <c r="BN143" i="45"/>
  <c r="BO62" i="33" s="1"/>
  <c r="BJ151" i="45"/>
  <c r="BK70" i="33" s="1"/>
  <c r="BC44" i="48"/>
  <c r="BF164" i="45"/>
  <c r="BY22" i="19"/>
  <c r="AO119" i="47" s="1"/>
  <c r="AO120" i="47" s="1"/>
  <c r="BA125" i="47"/>
  <c r="AO171" i="47" l="1"/>
  <c r="I178" i="47"/>
  <c r="G13" i="34" s="1"/>
  <c r="H11" i="58"/>
  <c r="I11" i="58"/>
  <c r="BK91" i="45"/>
  <c r="BL10" i="33" s="1"/>
  <c r="BD34" i="48"/>
  <c r="BD56" i="48" s="1"/>
  <c r="BJ116" i="45"/>
  <c r="BK35" i="33" s="1"/>
  <c r="BK109" i="45"/>
  <c r="BL28" i="33" s="1"/>
  <c r="BJ153" i="45"/>
  <c r="BK72" i="33" s="1"/>
  <c r="BJ134" i="45"/>
  <c r="BK53" i="33" s="1"/>
  <c r="BJ122" i="45"/>
  <c r="BK41" i="33" s="1"/>
  <c r="BK146" i="45"/>
  <c r="BL65" i="33" s="1"/>
  <c r="BK127" i="45"/>
  <c r="BL46" i="33" s="1"/>
  <c r="BK158" i="45"/>
  <c r="BL77" i="33" s="1"/>
  <c r="BJ123" i="45"/>
  <c r="BK42" i="33" s="1"/>
  <c r="BJ114" i="45"/>
  <c r="BK33" i="33" s="1"/>
  <c r="BK108" i="45"/>
  <c r="BL27" i="33" s="1"/>
  <c r="BJ132" i="45"/>
  <c r="BK51" i="33" s="1"/>
  <c r="BJ119" i="45"/>
  <c r="BK38" i="33" s="1"/>
  <c r="BG24" i="45"/>
  <c r="BA126" i="47"/>
  <c r="BA93" i="47"/>
  <c r="BA15" i="47"/>
  <c r="BA101" i="47" s="1"/>
  <c r="J176" i="47" s="1"/>
  <c r="H12" i="34" s="1"/>
  <c r="BA44" i="47"/>
  <c r="AR130" i="47" l="1"/>
  <c r="I175" i="47"/>
  <c r="AV99" i="33"/>
  <c r="AV100" i="33" s="1"/>
  <c r="AV103" i="33" s="1"/>
  <c r="AN18" i="62"/>
  <c r="H12" i="58"/>
  <c r="I12" i="58"/>
  <c r="BD12" i="48"/>
  <c r="BK98" i="45"/>
  <c r="BL17" i="33" s="1"/>
  <c r="BJ141" i="45"/>
  <c r="BK90" i="45"/>
  <c r="BL9" i="33" s="1"/>
  <c r="BK145" i="45"/>
  <c r="BL64" i="33" s="1"/>
  <c r="BJ105" i="45"/>
  <c r="BD37" i="48"/>
  <c r="BD59" i="48" s="1"/>
  <c r="BE36" i="48"/>
  <c r="BE58" i="48" s="1"/>
  <c r="BK144" i="45"/>
  <c r="BL63" i="33" s="1"/>
  <c r="BK107" i="45"/>
  <c r="BL26" i="33" s="1"/>
  <c r="BA85" i="47"/>
  <c r="BG60" i="45"/>
  <c r="BG79" i="45" s="1"/>
  <c r="G17" i="58" l="1"/>
  <c r="G16" i="34"/>
  <c r="BD38" i="48"/>
  <c r="BD60" i="48" s="1"/>
  <c r="BK60" i="33"/>
  <c r="BK84" i="33" s="1"/>
  <c r="BC12" i="62" s="1"/>
  <c r="BK24" i="33"/>
  <c r="BK83" i="33" s="1"/>
  <c r="BC11" i="62" s="1"/>
  <c r="BK86" i="45"/>
  <c r="BL5" i="33" s="1"/>
  <c r="BK87" i="45"/>
  <c r="BL6" i="33" s="1"/>
  <c r="BK97" i="45"/>
  <c r="BL16" i="33" s="1"/>
  <c r="BK96" i="45"/>
  <c r="BL15" i="33" s="1"/>
  <c r="BK125" i="45"/>
  <c r="BL44" i="33" s="1"/>
  <c r="BK102" i="45"/>
  <c r="BL21" i="33" s="1"/>
  <c r="BK150" i="45"/>
  <c r="BL69" i="33" s="1"/>
  <c r="BK131" i="45"/>
  <c r="BL50" i="33" s="1"/>
  <c r="CC19" i="19"/>
  <c r="BL139" i="45"/>
  <c r="BM58" i="33" s="1"/>
  <c r="BG164" i="45"/>
  <c r="O170" i="45" s="1"/>
  <c r="H4" i="34" s="1"/>
  <c r="BZ21" i="19"/>
  <c r="BB41" i="47" s="1"/>
  <c r="BB92" i="47"/>
  <c r="H3" i="34" l="1"/>
  <c r="I7" i="58"/>
  <c r="AS127" i="47"/>
  <c r="BC13" i="62"/>
  <c r="BD65" i="48"/>
  <c r="BA16" i="62" s="1"/>
  <c r="BK85" i="33"/>
  <c r="H19" i="58"/>
  <c r="BK115" i="45"/>
  <c r="BL34" i="33" s="1"/>
  <c r="BL93" i="45"/>
  <c r="BM12" i="33" s="1"/>
  <c r="BL92" i="45"/>
  <c r="BM11" i="33" s="1"/>
  <c r="BK112" i="45"/>
  <c r="BL31" i="33" s="1"/>
  <c r="BK100" i="45"/>
  <c r="BL19" i="33" s="1"/>
  <c r="BK103" i="45"/>
  <c r="BL22" i="33" s="1"/>
  <c r="BK147" i="45"/>
  <c r="BL66" i="33" s="1"/>
  <c r="BK128" i="45"/>
  <c r="BL47" i="33" s="1"/>
  <c r="BK113" i="45"/>
  <c r="BL32" i="33" s="1"/>
  <c r="BK99" i="45"/>
  <c r="BL18" i="33" s="1"/>
  <c r="BK118" i="45"/>
  <c r="BL37" i="33" s="1"/>
  <c r="BK149" i="45"/>
  <c r="BL68" i="33" s="1"/>
  <c r="BK130" i="45"/>
  <c r="BL49" i="33" s="1"/>
  <c r="BO143" i="45"/>
  <c r="BP62" i="33" s="1"/>
  <c r="BL126" i="45"/>
  <c r="BM45" i="33" s="1"/>
  <c r="BK151" i="45"/>
  <c r="BL70" i="33" s="1"/>
  <c r="BD44" i="48"/>
  <c r="BZ22" i="19"/>
  <c r="AP119" i="47" s="1"/>
  <c r="AP120" i="47" s="1"/>
  <c r="AP171" i="47" s="1"/>
  <c r="BB125" i="47"/>
  <c r="AW99" i="33" l="1"/>
  <c r="AW100" i="33" s="1"/>
  <c r="AW103" i="33" s="1"/>
  <c r="AO18" i="62"/>
  <c r="BI98" i="33"/>
  <c r="BE34" i="48"/>
  <c r="BE56" i="48" s="1"/>
  <c r="BK116" i="45"/>
  <c r="BL35" i="33" s="1"/>
  <c r="BL108" i="45"/>
  <c r="BM27" i="33" s="1"/>
  <c r="BK132" i="45"/>
  <c r="BL51" i="33" s="1"/>
  <c r="BL146" i="45"/>
  <c r="BM65" i="33" s="1"/>
  <c r="BL127" i="45"/>
  <c r="BM46" i="33" s="1"/>
  <c r="BK123" i="45"/>
  <c r="BL42" i="33" s="1"/>
  <c r="BL158" i="45"/>
  <c r="BM77" i="33" s="1"/>
  <c r="BK119" i="45"/>
  <c r="BL38" i="33" s="1"/>
  <c r="BL155" i="45"/>
  <c r="BM74" i="33" s="1"/>
  <c r="BK114" i="45"/>
  <c r="BL33" i="33" s="1"/>
  <c r="BL109" i="45"/>
  <c r="BM28" i="33" s="1"/>
  <c r="BK153" i="45"/>
  <c r="BL72" i="33" s="1"/>
  <c r="BK134" i="45"/>
  <c r="BL53" i="33" s="1"/>
  <c r="BK122" i="45"/>
  <c r="BL41" i="33" s="1"/>
  <c r="BL91" i="45"/>
  <c r="BM10" i="33" s="1"/>
  <c r="BH24" i="45"/>
  <c r="BB126" i="47"/>
  <c r="BB93" i="47"/>
  <c r="BB44" i="47"/>
  <c r="BB15" i="47"/>
  <c r="BB101" i="47" s="1"/>
  <c r="AS130" i="47" l="1"/>
  <c r="E32" i="57"/>
  <c r="E34" i="57" s="1"/>
  <c r="H29" i="58"/>
  <c r="BE12" i="48"/>
  <c r="BL98" i="45"/>
  <c r="BM17" i="33" s="1"/>
  <c r="BK105" i="45"/>
  <c r="BL145" i="45"/>
  <c r="BM64" i="33" s="1"/>
  <c r="BL90" i="45"/>
  <c r="BM9" i="33" s="1"/>
  <c r="BK141" i="45"/>
  <c r="BF36" i="48"/>
  <c r="BF58" i="48" s="1"/>
  <c r="BE37" i="48"/>
  <c r="BE59" i="48" s="1"/>
  <c r="BL144" i="45"/>
  <c r="BM63" i="33" s="1"/>
  <c r="BB85" i="47"/>
  <c r="BH60" i="45"/>
  <c r="BH79" i="45" s="1"/>
  <c r="BL107" i="45"/>
  <c r="BM26" i="33" s="1"/>
  <c r="BL115" i="45"/>
  <c r="BM34" i="33" s="1"/>
  <c r="BE38" i="48" l="1"/>
  <c r="BE60" i="48" s="1"/>
  <c r="BL24" i="33"/>
  <c r="BL83" i="33" s="1"/>
  <c r="BD11" i="62" s="1"/>
  <c r="BL60" i="33"/>
  <c r="BL84" i="33" s="1"/>
  <c r="BD12" i="62" s="1"/>
  <c r="BL87" i="45"/>
  <c r="BM6" i="33" s="1"/>
  <c r="BL96" i="45"/>
  <c r="BM15" i="33" s="1"/>
  <c r="BL97" i="45"/>
  <c r="BM16" i="33" s="1"/>
  <c r="CD19" i="19"/>
  <c r="BL102" i="45"/>
  <c r="BM21" i="33" s="1"/>
  <c r="BL150" i="45"/>
  <c r="BM69" i="33" s="1"/>
  <c r="BL131" i="45"/>
  <c r="BM50" i="33" s="1"/>
  <c r="BL125" i="45"/>
  <c r="BM44" i="33" s="1"/>
  <c r="BM139" i="45"/>
  <c r="BN58" i="33" s="1"/>
  <c r="BL86" i="45"/>
  <c r="BM5" i="33" s="1"/>
  <c r="BC92" i="47"/>
  <c r="CA21" i="19"/>
  <c r="BC41" i="47" s="1"/>
  <c r="AT127" i="47" l="1"/>
  <c r="BD13" i="62"/>
  <c r="BE65" i="48"/>
  <c r="BB16" i="62" s="1"/>
  <c r="BL85" i="33"/>
  <c r="BM93" i="45"/>
  <c r="BN12" i="33" s="1"/>
  <c r="BM92" i="45"/>
  <c r="BN11" i="33" s="1"/>
  <c r="BL113" i="45"/>
  <c r="BM32" i="33" s="1"/>
  <c r="BL149" i="45"/>
  <c r="BM68" i="33" s="1"/>
  <c r="BL130" i="45"/>
  <c r="BM49" i="33" s="1"/>
  <c r="BL100" i="45"/>
  <c r="BM19" i="33" s="1"/>
  <c r="BL99" i="45"/>
  <c r="BM18" i="33" s="1"/>
  <c r="BL103" i="45"/>
  <c r="BM22" i="33" s="1"/>
  <c r="BL118" i="45"/>
  <c r="BM37" i="33" s="1"/>
  <c r="BL112" i="45"/>
  <c r="BM31" i="33" s="1"/>
  <c r="BL147" i="45"/>
  <c r="BM66" i="33" s="1"/>
  <c r="BL128" i="45"/>
  <c r="BM47" i="33" s="1"/>
  <c r="BM158" i="45"/>
  <c r="BN77" i="33" s="1"/>
  <c r="BP143" i="45"/>
  <c r="BQ62" i="33" s="1"/>
  <c r="BM126" i="45"/>
  <c r="BN45" i="33" s="1"/>
  <c r="BL151" i="45"/>
  <c r="BM70" i="33" s="1"/>
  <c r="BE44" i="48"/>
  <c r="BH164" i="45"/>
  <c r="BC125" i="47"/>
  <c r="CA22" i="19"/>
  <c r="AQ119" i="47" s="1"/>
  <c r="AQ120" i="47" s="1"/>
  <c r="AQ171" i="47" s="1"/>
  <c r="AX99" i="33" l="1"/>
  <c r="AX100" i="33" s="1"/>
  <c r="AX103" i="33" s="1"/>
  <c r="AP18" i="62"/>
  <c r="AP22" i="62" s="1"/>
  <c r="BJ98" i="33"/>
  <c r="BF34" i="48"/>
  <c r="BF56" i="48" s="1"/>
  <c r="BM146" i="45"/>
  <c r="BN65" i="33" s="1"/>
  <c r="BM127" i="45"/>
  <c r="BN46" i="33" s="1"/>
  <c r="BM91" i="45"/>
  <c r="BN10" i="33" s="1"/>
  <c r="BM109" i="45"/>
  <c r="BN28" i="33" s="1"/>
  <c r="BM155" i="45"/>
  <c r="BN74" i="33" s="1"/>
  <c r="BL119" i="45"/>
  <c r="BM38" i="33" s="1"/>
  <c r="BM108" i="45"/>
  <c r="BN27" i="33" s="1"/>
  <c r="BL114" i="45"/>
  <c r="BM33" i="33" s="1"/>
  <c r="BL116" i="45"/>
  <c r="BM35" i="33" s="1"/>
  <c r="BL123" i="45"/>
  <c r="BM42" i="33" s="1"/>
  <c r="BL122" i="45"/>
  <c r="BM41" i="33" s="1"/>
  <c r="BL132" i="45"/>
  <c r="BM51" i="33" s="1"/>
  <c r="BL153" i="45"/>
  <c r="BM72" i="33" s="1"/>
  <c r="BL134" i="45"/>
  <c r="BM53" i="33" s="1"/>
  <c r="BI24" i="45"/>
  <c r="BC126" i="47"/>
  <c r="BC93" i="47"/>
  <c r="BM90" i="45"/>
  <c r="BN9" i="33" s="1"/>
  <c r="BC44" i="47"/>
  <c r="BC15" i="47"/>
  <c r="BC101" i="47" s="1"/>
  <c r="AT130" i="47" l="1"/>
  <c r="BF12" i="48"/>
  <c r="BM98" i="45"/>
  <c r="BN17" i="33" s="1"/>
  <c r="BL105" i="45"/>
  <c r="BL141" i="45"/>
  <c r="CE19" i="19"/>
  <c r="BM145" i="45"/>
  <c r="BN64" i="33" s="1"/>
  <c r="BG36" i="48"/>
  <c r="BG58" i="48" s="1"/>
  <c r="BF37" i="48"/>
  <c r="BF59" i="48" s="1"/>
  <c r="BM144" i="45"/>
  <c r="BN63" i="33" s="1"/>
  <c r="BC85" i="47"/>
  <c r="BM107" i="45"/>
  <c r="BN26" i="33" s="1"/>
  <c r="BM115" i="45"/>
  <c r="BN34" i="33" s="1"/>
  <c r="BI60" i="45"/>
  <c r="BI79" i="45" s="1"/>
  <c r="BF38" i="48" l="1"/>
  <c r="BF60" i="48" s="1"/>
  <c r="BM60" i="33"/>
  <c r="BM84" i="33" s="1"/>
  <c r="BE12" i="62" s="1"/>
  <c r="BM24" i="33"/>
  <c r="BM83" i="33" s="1"/>
  <c r="BE11" i="62" s="1"/>
  <c r="BM86" i="45"/>
  <c r="BN5" i="33" s="1"/>
  <c r="BM87" i="45"/>
  <c r="BN6" i="33" s="1"/>
  <c r="BM96" i="45"/>
  <c r="BN15" i="33" s="1"/>
  <c r="BM97" i="45"/>
  <c r="BN16" i="33" s="1"/>
  <c r="BM150" i="45"/>
  <c r="BN69" i="33" s="1"/>
  <c r="BM131" i="45"/>
  <c r="BN50" i="33" s="1"/>
  <c r="BM125" i="45"/>
  <c r="BN44" i="33" s="1"/>
  <c r="BM102" i="45"/>
  <c r="BN21" i="33" s="1"/>
  <c r="BN139" i="45"/>
  <c r="BO58" i="33" s="1"/>
  <c r="CB21" i="19"/>
  <c r="BD41" i="47" s="1"/>
  <c r="BD92" i="47"/>
  <c r="AU127" i="47" l="1"/>
  <c r="BE13" i="62"/>
  <c r="BF65" i="48"/>
  <c r="BC16" i="62" s="1"/>
  <c r="BM85" i="33"/>
  <c r="BN92" i="45"/>
  <c r="BO11" i="33" s="1"/>
  <c r="BN93" i="45"/>
  <c r="BO12" i="33" s="1"/>
  <c r="BM113" i="45"/>
  <c r="BN32" i="33" s="1"/>
  <c r="BM112" i="45"/>
  <c r="BN31" i="33" s="1"/>
  <c r="BM99" i="45"/>
  <c r="BN18" i="33" s="1"/>
  <c r="BM103" i="45"/>
  <c r="BN22" i="33" s="1"/>
  <c r="BM118" i="45"/>
  <c r="BN37" i="33" s="1"/>
  <c r="BM147" i="45"/>
  <c r="BN66" i="33" s="1"/>
  <c r="BM128" i="45"/>
  <c r="BN47" i="33" s="1"/>
  <c r="BM149" i="45"/>
  <c r="BN68" i="33" s="1"/>
  <c r="BM130" i="45"/>
  <c r="BN49" i="33" s="1"/>
  <c r="BM100" i="45"/>
  <c r="BN19" i="33" s="1"/>
  <c r="BN155" i="45"/>
  <c r="BO74" i="33" s="1"/>
  <c r="BN126" i="45"/>
  <c r="BO45" i="33" s="1"/>
  <c r="BQ143" i="45"/>
  <c r="BR62" i="33" s="1"/>
  <c r="BM151" i="45"/>
  <c r="BN70" i="33" s="1"/>
  <c r="BI164" i="45"/>
  <c r="BF44" i="48"/>
  <c r="CB22" i="19"/>
  <c r="AR119" i="47" s="1"/>
  <c r="AR120" i="47" s="1"/>
  <c r="AR171" i="47" s="1"/>
  <c r="BD125" i="47"/>
  <c r="AY99" i="33" l="1"/>
  <c r="AY100" i="33" s="1"/>
  <c r="AY103" i="33" s="1"/>
  <c r="AQ18" i="62"/>
  <c r="AQ22" i="62" s="1"/>
  <c r="BK98" i="33"/>
  <c r="BG34" i="48"/>
  <c r="BG56" i="48" s="1"/>
  <c r="BM114" i="45"/>
  <c r="BN33" i="33" s="1"/>
  <c r="BM116" i="45"/>
  <c r="BN35" i="33" s="1"/>
  <c r="BM132" i="45"/>
  <c r="BN51" i="33" s="1"/>
  <c r="BM122" i="45"/>
  <c r="BN41" i="33" s="1"/>
  <c r="BM123" i="45"/>
  <c r="BN42" i="33" s="1"/>
  <c r="BN158" i="45"/>
  <c r="BO77" i="33" s="1"/>
  <c r="BN91" i="45"/>
  <c r="BO10" i="33" s="1"/>
  <c r="BN109" i="45"/>
  <c r="BO28" i="33" s="1"/>
  <c r="BN108" i="45"/>
  <c r="BO27" i="33" s="1"/>
  <c r="BM119" i="45"/>
  <c r="BN38" i="33" s="1"/>
  <c r="BM153" i="45"/>
  <c r="BN72" i="33" s="1"/>
  <c r="BM134" i="45"/>
  <c r="BN53" i="33" s="1"/>
  <c r="BN146" i="45"/>
  <c r="BO65" i="33" s="1"/>
  <c r="BN127" i="45"/>
  <c r="BO46" i="33" s="1"/>
  <c r="BJ24" i="45"/>
  <c r="BD126" i="47"/>
  <c r="BD93" i="47"/>
  <c r="BD15" i="47"/>
  <c r="BD101" i="47" s="1"/>
  <c r="BD44" i="47"/>
  <c r="AU130" i="47" l="1"/>
  <c r="I19" i="58"/>
  <c r="BG12" i="48"/>
  <c r="BN98" i="45"/>
  <c r="BO17" i="33" s="1"/>
  <c r="BN90" i="45"/>
  <c r="BO9" i="33" s="1"/>
  <c r="BM105" i="45"/>
  <c r="BN145" i="45"/>
  <c r="BO64" i="33" s="1"/>
  <c r="BM141" i="45"/>
  <c r="BH36" i="48"/>
  <c r="BH58" i="48" s="1"/>
  <c r="BG37" i="48"/>
  <c r="BG59" i="48" s="1"/>
  <c r="BN144" i="45"/>
  <c r="BO63" i="33" s="1"/>
  <c r="BJ60" i="45"/>
  <c r="BJ79" i="45" s="1"/>
  <c r="BD85" i="47"/>
  <c r="BN107" i="45"/>
  <c r="BO26" i="33" s="1"/>
  <c r="BG38" i="48" l="1"/>
  <c r="BG60" i="48" s="1"/>
  <c r="BN24" i="33"/>
  <c r="BN83" i="33" s="1"/>
  <c r="BF11" i="62" s="1"/>
  <c r="BN60" i="33"/>
  <c r="BN84" i="33" s="1"/>
  <c r="BF12" i="62" s="1"/>
  <c r="BN97" i="45"/>
  <c r="BO16" i="33" s="1"/>
  <c r="BN96" i="45"/>
  <c r="BO15" i="33" s="1"/>
  <c r="BN102" i="45"/>
  <c r="BO21" i="33" s="1"/>
  <c r="CF19" i="19"/>
  <c r="BN125" i="45"/>
  <c r="BO44" i="33" s="1"/>
  <c r="BN150" i="45"/>
  <c r="BO69" i="33" s="1"/>
  <c r="BN131" i="45"/>
  <c r="BO50" i="33" s="1"/>
  <c r="BO139" i="45"/>
  <c r="BP58" i="33" s="1"/>
  <c r="BN86" i="45"/>
  <c r="BO5" i="33" s="1"/>
  <c r="BN87" i="45"/>
  <c r="BO6" i="33" s="1"/>
  <c r="CC21" i="19"/>
  <c r="BE41" i="47" s="1"/>
  <c r="BE92" i="47"/>
  <c r="AV127" i="47" l="1"/>
  <c r="BF13" i="62"/>
  <c r="BG65" i="48"/>
  <c r="BD16" i="62" s="1"/>
  <c r="BN85" i="33"/>
  <c r="BO93" i="45"/>
  <c r="BP12" i="33" s="1"/>
  <c r="BO92" i="45"/>
  <c r="BP11" i="33" s="1"/>
  <c r="BN115" i="45"/>
  <c r="BO34" i="33" s="1"/>
  <c r="BN100" i="45"/>
  <c r="BO19" i="33" s="1"/>
  <c r="BN112" i="45"/>
  <c r="BO31" i="33" s="1"/>
  <c r="BN103" i="45"/>
  <c r="BO22" i="33" s="1"/>
  <c r="BN113" i="45"/>
  <c r="BO32" i="33" s="1"/>
  <c r="BN149" i="45"/>
  <c r="BO68" i="33" s="1"/>
  <c r="BN130" i="45"/>
  <c r="BO49" i="33" s="1"/>
  <c r="BN118" i="45"/>
  <c r="BO37" i="33" s="1"/>
  <c r="BN99" i="45"/>
  <c r="BO18" i="33" s="1"/>
  <c r="BN147" i="45"/>
  <c r="BO66" i="33" s="1"/>
  <c r="BN128" i="45"/>
  <c r="BO47" i="33" s="1"/>
  <c r="BO155" i="45"/>
  <c r="BP74" i="33" s="1"/>
  <c r="BO158" i="45"/>
  <c r="BP77" i="33" s="1"/>
  <c r="BO126" i="45"/>
  <c r="BP45" i="33" s="1"/>
  <c r="BR143" i="45"/>
  <c r="BS62" i="33" s="1"/>
  <c r="BN151" i="45"/>
  <c r="BO70" i="33" s="1"/>
  <c r="BJ164" i="45"/>
  <c r="CC22" i="19"/>
  <c r="AS119" i="47" s="1"/>
  <c r="AS120" i="47" s="1"/>
  <c r="AS171" i="47" s="1"/>
  <c r="BE125" i="47"/>
  <c r="BG44" i="48"/>
  <c r="AZ99" i="33" l="1"/>
  <c r="AZ100" i="33" s="1"/>
  <c r="AZ103" i="33" s="1"/>
  <c r="AR18" i="62"/>
  <c r="BL98" i="33"/>
  <c r="BH34" i="48"/>
  <c r="BH56" i="48" s="1"/>
  <c r="BN132" i="45"/>
  <c r="BO51" i="33" s="1"/>
  <c r="BN116" i="45"/>
  <c r="BO35" i="33" s="1"/>
  <c r="BN123" i="45"/>
  <c r="BO42" i="33" s="1"/>
  <c r="BN122" i="45"/>
  <c r="BO41" i="33" s="1"/>
  <c r="BO146" i="45"/>
  <c r="BP65" i="33" s="1"/>
  <c r="BO127" i="45"/>
  <c r="BP46" i="33" s="1"/>
  <c r="BO91" i="45"/>
  <c r="BP10" i="33" s="1"/>
  <c r="BN153" i="45"/>
  <c r="BO72" i="33" s="1"/>
  <c r="BN134" i="45"/>
  <c r="BO53" i="33" s="1"/>
  <c r="BO109" i="45"/>
  <c r="BP28" i="33" s="1"/>
  <c r="BN114" i="45"/>
  <c r="BO33" i="33" s="1"/>
  <c r="BN119" i="45"/>
  <c r="BO38" i="33" s="1"/>
  <c r="BO108" i="45"/>
  <c r="BP27" i="33" s="1"/>
  <c r="BK24" i="45"/>
  <c r="BE126" i="47"/>
  <c r="BE93" i="47"/>
  <c r="BE15" i="47"/>
  <c r="BE101" i="47" s="1"/>
  <c r="BE44" i="47"/>
  <c r="AV130" i="47" l="1"/>
  <c r="BH12" i="48"/>
  <c r="BH38" i="48" s="1"/>
  <c r="BH60" i="48" s="1"/>
  <c r="BO98" i="45"/>
  <c r="BP17" i="33" s="1"/>
  <c r="BN141" i="45"/>
  <c r="BO145" i="45"/>
  <c r="BP64" i="33" s="1"/>
  <c r="BN105" i="45"/>
  <c r="BO90" i="45"/>
  <c r="BP9" i="33" s="1"/>
  <c r="BH37" i="48"/>
  <c r="BH59" i="48" s="1"/>
  <c r="BI36" i="48"/>
  <c r="BI58" i="48" s="1"/>
  <c r="BO144" i="45"/>
  <c r="BP63" i="33" s="1"/>
  <c r="BE85" i="47"/>
  <c r="BK60" i="45"/>
  <c r="BK79" i="45" s="1"/>
  <c r="BO107" i="45"/>
  <c r="BP26" i="33" s="1"/>
  <c r="BO115" i="45"/>
  <c r="BP34" i="33" s="1"/>
  <c r="BH65" i="48" l="1"/>
  <c r="BE16" i="62" s="1"/>
  <c r="BO60" i="33"/>
  <c r="BO84" i="33" s="1"/>
  <c r="BG12" i="62" s="1"/>
  <c r="BO24" i="33"/>
  <c r="BO83" i="33" s="1"/>
  <c r="BG11" i="62" s="1"/>
  <c r="BO86" i="45"/>
  <c r="BP5" i="33" s="1"/>
  <c r="BO97" i="45"/>
  <c r="BP16" i="33" s="1"/>
  <c r="BO96" i="45"/>
  <c r="BP15" i="33" s="1"/>
  <c r="BO150" i="45"/>
  <c r="BP69" i="33" s="1"/>
  <c r="BO131" i="45"/>
  <c r="BP50" i="33" s="1"/>
  <c r="BO125" i="45"/>
  <c r="BP44" i="33" s="1"/>
  <c r="BO102" i="45"/>
  <c r="BP21" i="33" s="1"/>
  <c r="CG19" i="19"/>
  <c r="BP139" i="45"/>
  <c r="BQ58" i="33" s="1"/>
  <c r="CD21" i="19"/>
  <c r="BF41" i="47" s="1"/>
  <c r="BF92" i="47"/>
  <c r="BO87" i="45"/>
  <c r="BP6" i="33" s="1"/>
  <c r="AW127" i="47" l="1"/>
  <c r="BG13" i="62"/>
  <c r="BM98" i="33"/>
  <c r="BO85" i="33"/>
  <c r="BP93" i="45"/>
  <c r="BQ12" i="33" s="1"/>
  <c r="BO113" i="45"/>
  <c r="BP32" i="33" s="1"/>
  <c r="BO118" i="45"/>
  <c r="BP37" i="33" s="1"/>
  <c r="BO99" i="45"/>
  <c r="BP18" i="33" s="1"/>
  <c r="BO100" i="45"/>
  <c r="BP19" i="33" s="1"/>
  <c r="BO147" i="45"/>
  <c r="BP66" i="33" s="1"/>
  <c r="BO128" i="45"/>
  <c r="BP47" i="33" s="1"/>
  <c r="BO103" i="45"/>
  <c r="BP22" i="33" s="1"/>
  <c r="BO112" i="45"/>
  <c r="BP31" i="33" s="1"/>
  <c r="BP92" i="45"/>
  <c r="BQ11" i="33" s="1"/>
  <c r="BO149" i="45"/>
  <c r="BP68" i="33" s="1"/>
  <c r="BO130" i="45"/>
  <c r="BP49" i="33" s="1"/>
  <c r="BP155" i="45"/>
  <c r="BQ74" i="33" s="1"/>
  <c r="BP158" i="45"/>
  <c r="BQ77" i="33" s="1"/>
  <c r="BS143" i="45"/>
  <c r="BT62" i="33" s="1"/>
  <c r="BO151" i="45"/>
  <c r="BP70" i="33" s="1"/>
  <c r="BK164" i="45"/>
  <c r="BP108" i="45"/>
  <c r="BQ27" i="33" s="1"/>
  <c r="BP109" i="45"/>
  <c r="BQ28" i="33" s="1"/>
  <c r="CD22" i="19"/>
  <c r="BF125" i="47"/>
  <c r="BH44" i="48"/>
  <c r="BF119" i="47" l="1"/>
  <c r="AT119" i="47"/>
  <c r="AT120" i="47" s="1"/>
  <c r="AT171" i="47" s="1"/>
  <c r="BI34" i="48"/>
  <c r="BI56" i="48" s="1"/>
  <c r="BO114" i="45"/>
  <c r="BP33" i="33" s="1"/>
  <c r="BO116" i="45"/>
  <c r="BP35" i="33" s="1"/>
  <c r="BO119" i="45"/>
  <c r="BP38" i="33" s="1"/>
  <c r="BP145" i="45"/>
  <c r="BQ64" i="33" s="1"/>
  <c r="BP126" i="45"/>
  <c r="BQ45" i="33" s="1"/>
  <c r="BO153" i="45"/>
  <c r="BP72" i="33" s="1"/>
  <c r="BO134" i="45"/>
  <c r="BP53" i="33" s="1"/>
  <c r="BO123" i="45"/>
  <c r="BP42" i="33" s="1"/>
  <c r="BP91" i="45"/>
  <c r="BQ10" i="33" s="1"/>
  <c r="BO132" i="45"/>
  <c r="BP51" i="33" s="1"/>
  <c r="BO122" i="45"/>
  <c r="BP41" i="33" s="1"/>
  <c r="BP146" i="45"/>
  <c r="BQ65" i="33" s="1"/>
  <c r="BP127" i="45"/>
  <c r="BQ46" i="33" s="1"/>
  <c r="BL24" i="45"/>
  <c r="BF126" i="47"/>
  <c r="BF93" i="47"/>
  <c r="BF15" i="47"/>
  <c r="BF101" i="47" s="1"/>
  <c r="BP90" i="45"/>
  <c r="BQ9" i="33" s="1"/>
  <c r="BF44" i="47"/>
  <c r="AW130" i="47" l="1"/>
  <c r="AS18" i="62"/>
  <c r="BA99" i="33"/>
  <c r="BA100" i="33" s="1"/>
  <c r="BA103" i="33" s="1"/>
  <c r="BI12" i="48"/>
  <c r="BJ36" i="48"/>
  <c r="BJ58" i="48" s="1"/>
  <c r="BO105" i="45"/>
  <c r="BO141" i="45"/>
  <c r="CH19" i="19"/>
  <c r="BP98" i="45"/>
  <c r="BQ17" i="33" s="1"/>
  <c r="BI37" i="48"/>
  <c r="BI59" i="48" s="1"/>
  <c r="BF85" i="47"/>
  <c r="BP107" i="45"/>
  <c r="BQ26" i="33" s="1"/>
  <c r="BP115" i="45"/>
  <c r="BQ34" i="33" s="1"/>
  <c r="BL60" i="45"/>
  <c r="BL79" i="45" s="1"/>
  <c r="BI38" i="48" l="1"/>
  <c r="BI60" i="48" s="1"/>
  <c r="BP60" i="33"/>
  <c r="BP84" i="33" s="1"/>
  <c r="BH12" i="62" s="1"/>
  <c r="BP24" i="33"/>
  <c r="BP83" i="33" s="1"/>
  <c r="BH11" i="62" s="1"/>
  <c r="BP125" i="45"/>
  <c r="BQ44" i="33" s="1"/>
  <c r="BP144" i="45"/>
  <c r="BQ63" i="33" s="1"/>
  <c r="BP113" i="45"/>
  <c r="BQ32" i="33" s="1"/>
  <c r="BP102" i="45"/>
  <c r="BQ21" i="33" s="1"/>
  <c r="BP96" i="45"/>
  <c r="BQ15" i="33" s="1"/>
  <c r="BP97" i="45"/>
  <c r="BQ16" i="33" s="1"/>
  <c r="BP150" i="45"/>
  <c r="BQ69" i="33" s="1"/>
  <c r="BP131" i="45"/>
  <c r="BQ50" i="33" s="1"/>
  <c r="BQ139" i="45"/>
  <c r="BR58" i="33" s="1"/>
  <c r="BL164" i="45"/>
  <c r="BP118" i="45"/>
  <c r="BQ37" i="33" s="1"/>
  <c r="BP112" i="45"/>
  <c r="BQ31" i="33" s="1"/>
  <c r="CE21" i="19"/>
  <c r="BG41" i="47" s="1"/>
  <c r="BG92" i="47"/>
  <c r="AX127" i="47" l="1"/>
  <c r="BH13" i="62"/>
  <c r="BI65" i="48"/>
  <c r="BP85" i="33"/>
  <c r="BP103" i="45"/>
  <c r="BQ22" i="33" s="1"/>
  <c r="BP119" i="45"/>
  <c r="BQ38" i="33" s="1"/>
  <c r="BP100" i="45"/>
  <c r="BQ19" i="33" s="1"/>
  <c r="BP116" i="45"/>
  <c r="BQ35" i="33" s="1"/>
  <c r="BQ92" i="45"/>
  <c r="BR11" i="33" s="1"/>
  <c r="BP99" i="45"/>
  <c r="BQ18" i="33" s="1"/>
  <c r="BP149" i="45"/>
  <c r="BQ68" i="33" s="1"/>
  <c r="BP130" i="45"/>
  <c r="BQ49" i="33" s="1"/>
  <c r="BQ93" i="45"/>
  <c r="BR12" i="33" s="1"/>
  <c r="BQ5" i="33"/>
  <c r="BP123" i="45"/>
  <c r="BQ42" i="33" s="1"/>
  <c r="BP87" i="45"/>
  <c r="BQ6" i="33" s="1"/>
  <c r="BP147" i="45"/>
  <c r="BQ66" i="33" s="1"/>
  <c r="BP128" i="45"/>
  <c r="BQ47" i="33" s="1"/>
  <c r="BQ158" i="45"/>
  <c r="BR77" i="33" s="1"/>
  <c r="BQ155" i="45"/>
  <c r="BR74" i="33" s="1"/>
  <c r="BQ108" i="45"/>
  <c r="BR27" i="33" s="1"/>
  <c r="BI44" i="48"/>
  <c r="BP114" i="45"/>
  <c r="BQ33" i="33" s="1"/>
  <c r="BQ109" i="45"/>
  <c r="BR28" i="33" s="1"/>
  <c r="CE22" i="19"/>
  <c r="AU119" i="47" s="1"/>
  <c r="AU120" i="47" s="1"/>
  <c r="AU171" i="47" s="1"/>
  <c r="BG125" i="47"/>
  <c r="BB99" i="33" l="1"/>
  <c r="BB100" i="33" s="1"/>
  <c r="BB103" i="33" s="1"/>
  <c r="AT18" i="62"/>
  <c r="AT22" i="62" s="1"/>
  <c r="BN98" i="33"/>
  <c r="BF16" i="62"/>
  <c r="BG119" i="47"/>
  <c r="BG120" i="47" s="1"/>
  <c r="BP122" i="45"/>
  <c r="BQ41" i="33" s="1"/>
  <c r="BJ34" i="48"/>
  <c r="BJ56" i="48" s="1"/>
  <c r="BP132" i="45"/>
  <c r="BQ51" i="33" s="1"/>
  <c r="BP151" i="45"/>
  <c r="BQ70" i="33" s="1"/>
  <c r="BQ146" i="45"/>
  <c r="BR65" i="33" s="1"/>
  <c r="BQ127" i="45"/>
  <c r="BR46" i="33" s="1"/>
  <c r="BP153" i="45"/>
  <c r="BQ72" i="33" s="1"/>
  <c r="BP134" i="45"/>
  <c r="BQ53" i="33" s="1"/>
  <c r="BP105" i="45"/>
  <c r="BQ91" i="45"/>
  <c r="BR10" i="33" s="1"/>
  <c r="BQ145" i="45"/>
  <c r="BR64" i="33" s="1"/>
  <c r="BQ126" i="45"/>
  <c r="BR45" i="33" s="1"/>
  <c r="BM24" i="45"/>
  <c r="BG126" i="47"/>
  <c r="BG93" i="47"/>
  <c r="BG15" i="47"/>
  <c r="BG101" i="47" s="1"/>
  <c r="BG44" i="47"/>
  <c r="AX130" i="47" l="1"/>
  <c r="BQ24" i="33"/>
  <c r="BQ83" i="33" s="1"/>
  <c r="BI11" i="62" s="1"/>
  <c r="BJ12" i="48"/>
  <c r="BJ38" i="48" s="1"/>
  <c r="BJ60" i="48" s="1"/>
  <c r="BP141" i="45"/>
  <c r="BQ98" i="45"/>
  <c r="BR17" i="33" s="1"/>
  <c r="BQ90" i="45"/>
  <c r="BR9" i="33" s="1"/>
  <c r="BJ37" i="48"/>
  <c r="BJ59" i="48" s="1"/>
  <c r="BK36" i="48"/>
  <c r="BK58" i="48" s="1"/>
  <c r="BR139" i="45"/>
  <c r="BS58" i="33" s="1"/>
  <c r="BQ107" i="45"/>
  <c r="BR26" i="33" s="1"/>
  <c r="BG85" i="47"/>
  <c r="BM60" i="45"/>
  <c r="BM79" i="45" s="1"/>
  <c r="BJ65" i="48" l="1"/>
  <c r="BG16" i="62" s="1"/>
  <c r="BQ60" i="33"/>
  <c r="BQ84" i="33" s="1"/>
  <c r="BQ125" i="45"/>
  <c r="BR44" i="33" s="1"/>
  <c r="BQ144" i="45"/>
  <c r="BR63" i="33" s="1"/>
  <c r="BR5" i="33"/>
  <c r="BQ97" i="45"/>
  <c r="BR16" i="33" s="1"/>
  <c r="CI19" i="19"/>
  <c r="BQ96" i="45"/>
  <c r="BR15" i="33" s="1"/>
  <c r="BQ102" i="45"/>
  <c r="BR21" i="33" s="1"/>
  <c r="BQ150" i="45"/>
  <c r="BR69" i="33" s="1"/>
  <c r="BQ131" i="45"/>
  <c r="BR50" i="33" s="1"/>
  <c r="BR158" i="45"/>
  <c r="BS77" i="33" s="1"/>
  <c r="BR155" i="45"/>
  <c r="BS74" i="33" s="1"/>
  <c r="BH92" i="47"/>
  <c r="BQ113" i="45"/>
  <c r="BR32" i="33" s="1"/>
  <c r="BQ118" i="45"/>
  <c r="BR37" i="33" s="1"/>
  <c r="BQ112" i="45"/>
  <c r="BR31" i="33" s="1"/>
  <c r="CF21" i="19"/>
  <c r="BH41" i="47" s="1"/>
  <c r="BE127" i="47" l="1"/>
  <c r="AY127" i="47"/>
  <c r="BQ85" i="33"/>
  <c r="BI12" i="62"/>
  <c r="BI13" i="62" s="1"/>
  <c r="BO98" i="33"/>
  <c r="BQ100" i="45"/>
  <c r="BR19" i="33" s="1"/>
  <c r="BQ116" i="45"/>
  <c r="BR35" i="33" s="1"/>
  <c r="BQ103" i="45"/>
  <c r="BR22" i="33" s="1"/>
  <c r="BQ119" i="45"/>
  <c r="BR38" i="33" s="1"/>
  <c r="BQ115" i="45"/>
  <c r="BR34" i="33" s="1"/>
  <c r="BQ123" i="45"/>
  <c r="BR42" i="33" s="1"/>
  <c r="BQ87" i="45"/>
  <c r="BR6" i="33" s="1"/>
  <c r="BQ149" i="45"/>
  <c r="BR68" i="33" s="1"/>
  <c r="BQ130" i="45"/>
  <c r="BR49" i="33" s="1"/>
  <c r="BQ99" i="45"/>
  <c r="BR18" i="33" s="1"/>
  <c r="BQ147" i="45"/>
  <c r="BR66" i="33" s="1"/>
  <c r="BQ128" i="45"/>
  <c r="BR47" i="33" s="1"/>
  <c r="BR92" i="45"/>
  <c r="BS11" i="33" s="1"/>
  <c r="BR93" i="45"/>
  <c r="BS12" i="33" s="1"/>
  <c r="BM164" i="45"/>
  <c r="BJ44" i="48"/>
  <c r="BR109" i="45"/>
  <c r="BS28" i="33" s="1"/>
  <c r="BH125" i="47"/>
  <c r="CF22" i="19"/>
  <c r="AV119" i="47" s="1"/>
  <c r="AV120" i="47" s="1"/>
  <c r="AV171" i="47" s="1"/>
  <c r="BR108" i="45"/>
  <c r="BS27" i="33" s="1"/>
  <c r="BC99" i="33" l="1"/>
  <c r="BC100" i="33" s="1"/>
  <c r="BC103" i="33" s="1"/>
  <c r="AU18" i="62"/>
  <c r="AU22" i="62" s="1"/>
  <c r="BH119" i="47"/>
  <c r="BH120" i="47" s="1"/>
  <c r="BQ122" i="45"/>
  <c r="BR41" i="33" s="1"/>
  <c r="BK37" i="48"/>
  <c r="BK59" i="48" s="1"/>
  <c r="BQ132" i="45"/>
  <c r="BR51" i="33" s="1"/>
  <c r="BQ151" i="45"/>
  <c r="BR70" i="33" s="1"/>
  <c r="BR146" i="45"/>
  <c r="BS65" i="33" s="1"/>
  <c r="BR127" i="45"/>
  <c r="BS46" i="33" s="1"/>
  <c r="BR91" i="45"/>
  <c r="BS10" i="33" s="1"/>
  <c r="BQ114" i="45"/>
  <c r="BR33" i="33" s="1"/>
  <c r="BQ153" i="45"/>
  <c r="BR72" i="33" s="1"/>
  <c r="BQ134" i="45"/>
  <c r="BR53" i="33" s="1"/>
  <c r="BR145" i="45"/>
  <c r="BS64" i="33" s="1"/>
  <c r="BR126" i="45"/>
  <c r="BS45" i="33" s="1"/>
  <c r="BN24" i="45"/>
  <c r="BK34" i="48"/>
  <c r="BK56" i="48" s="1"/>
  <c r="BH126" i="47"/>
  <c r="BH93" i="47"/>
  <c r="BH15" i="47"/>
  <c r="BH101" i="47" s="1"/>
  <c r="BR90" i="45"/>
  <c r="BS9" i="33" s="1"/>
  <c r="BH44" i="47"/>
  <c r="BE130" i="47" l="1"/>
  <c r="AY130" i="47"/>
  <c r="BK12" i="48"/>
  <c r="BQ141" i="45"/>
  <c r="BR98" i="45"/>
  <c r="BS17" i="33" s="1"/>
  <c r="BQ105" i="45"/>
  <c r="CJ19" i="19"/>
  <c r="BL36" i="48"/>
  <c r="BL58" i="48" s="1"/>
  <c r="BR107" i="45"/>
  <c r="BS26" i="33" s="1"/>
  <c r="BR115" i="45"/>
  <c r="BS34" i="33" s="1"/>
  <c r="BH85" i="47"/>
  <c r="BN60" i="45"/>
  <c r="BN79" i="45" s="1"/>
  <c r="BK38" i="48" l="1"/>
  <c r="BK60" i="48" s="1"/>
  <c r="BR60" i="33"/>
  <c r="BR84" i="33" s="1"/>
  <c r="BJ12" i="62" s="1"/>
  <c r="BR24" i="33"/>
  <c r="BR83" i="33" s="1"/>
  <c r="BJ11" i="62" s="1"/>
  <c r="BR125" i="45"/>
  <c r="BS44" i="33" s="1"/>
  <c r="BR144" i="45"/>
  <c r="BS63" i="33" s="1"/>
  <c r="BR113" i="45"/>
  <c r="BS32" i="33" s="1"/>
  <c r="BR102" i="45"/>
  <c r="BS21" i="33" s="1"/>
  <c r="BR118" i="45"/>
  <c r="BS37" i="33" s="1"/>
  <c r="BR150" i="45"/>
  <c r="BS69" i="33" s="1"/>
  <c r="BR131" i="45"/>
  <c r="BS50" i="33" s="1"/>
  <c r="BR96" i="45"/>
  <c r="BS15" i="33" s="1"/>
  <c r="BR97" i="45"/>
  <c r="BS16" i="33" s="1"/>
  <c r="BS139" i="45"/>
  <c r="BT58" i="33" s="1"/>
  <c r="CG21" i="19"/>
  <c r="BI41" i="47" s="1"/>
  <c r="BR112" i="45"/>
  <c r="BS31" i="33" s="1"/>
  <c r="BI92" i="47"/>
  <c r="BF127" i="47" l="1"/>
  <c r="AZ127" i="47"/>
  <c r="BJ13" i="62"/>
  <c r="BK65" i="48"/>
  <c r="BR85" i="33"/>
  <c r="BR100" i="45"/>
  <c r="BS19" i="33" s="1"/>
  <c r="BR103" i="45"/>
  <c r="BS22" i="33" s="1"/>
  <c r="BS92" i="45"/>
  <c r="BT11" i="33" s="1"/>
  <c r="BR86" i="45"/>
  <c r="BS5" i="33" s="1"/>
  <c r="BR149" i="45"/>
  <c r="BS68" i="33" s="1"/>
  <c r="BR130" i="45"/>
  <c r="BS49" i="33" s="1"/>
  <c r="BR123" i="45"/>
  <c r="BS42" i="33" s="1"/>
  <c r="BR87" i="45"/>
  <c r="BS6" i="33" s="1"/>
  <c r="BS93" i="45"/>
  <c r="BT12" i="33" s="1"/>
  <c r="BR99" i="45"/>
  <c r="BS18" i="33" s="1"/>
  <c r="BR147" i="45"/>
  <c r="BS66" i="33" s="1"/>
  <c r="BR128" i="45"/>
  <c r="BS47" i="33" s="1"/>
  <c r="BS155" i="45"/>
  <c r="BT74" i="33" s="1"/>
  <c r="BS158" i="45"/>
  <c r="BT77" i="33" s="1"/>
  <c r="BN164" i="45"/>
  <c r="BR116" i="45"/>
  <c r="BS35" i="33" s="1"/>
  <c r="BR119" i="45"/>
  <c r="BS38" i="33" s="1"/>
  <c r="CG22" i="19"/>
  <c r="AW119" i="47" s="1"/>
  <c r="AW120" i="47" s="1"/>
  <c r="BI125" i="47"/>
  <c r="BS109" i="45"/>
  <c r="BT28" i="33" s="1"/>
  <c r="BK44" i="48"/>
  <c r="BS108" i="45"/>
  <c r="BT27" i="33" s="1"/>
  <c r="BR114" i="45"/>
  <c r="BS33" i="33" s="1"/>
  <c r="AW171" i="47" l="1"/>
  <c r="BP98" i="33"/>
  <c r="BH16" i="62"/>
  <c r="H17" i="58"/>
  <c r="BI119" i="47"/>
  <c r="BI120" i="47" s="1"/>
  <c r="BB119" i="47"/>
  <c r="BB120" i="47" s="1"/>
  <c r="BR122" i="45"/>
  <c r="BS41" i="33" s="1"/>
  <c r="BL34" i="48"/>
  <c r="BL56" i="48" s="1"/>
  <c r="BR132" i="45"/>
  <c r="BS51" i="33" s="1"/>
  <c r="BR151" i="45"/>
  <c r="BS70" i="33" s="1"/>
  <c r="BS146" i="45"/>
  <c r="BT65" i="33" s="1"/>
  <c r="BS127" i="45"/>
  <c r="BT46" i="33" s="1"/>
  <c r="BS91" i="45"/>
  <c r="BT10" i="33" s="1"/>
  <c r="BR153" i="45"/>
  <c r="BS72" i="33" s="1"/>
  <c r="BR134" i="45"/>
  <c r="BS53" i="33" s="1"/>
  <c r="BR105" i="45"/>
  <c r="BS145" i="45"/>
  <c r="BT64" i="33" s="1"/>
  <c r="BS126" i="45"/>
  <c r="BT45" i="33" s="1"/>
  <c r="BO24" i="45"/>
  <c r="BI126" i="47"/>
  <c r="BI93" i="47"/>
  <c r="BI15" i="47"/>
  <c r="BI101" i="47" s="1"/>
  <c r="BS90" i="45"/>
  <c r="BT9" i="33" s="1"/>
  <c r="BI44" i="47"/>
  <c r="BF130" i="47" l="1"/>
  <c r="AZ130" i="47"/>
  <c r="BD99" i="33"/>
  <c r="BD100" i="33" s="1"/>
  <c r="BD103" i="33" s="1"/>
  <c r="AV18" i="62"/>
  <c r="AV22" i="62" s="1"/>
  <c r="BS24" i="33"/>
  <c r="BS83" i="33" s="1"/>
  <c r="BK11" i="62" s="1"/>
  <c r="BL12" i="48"/>
  <c r="BR141" i="45"/>
  <c r="CK19" i="19"/>
  <c r="BS98" i="45"/>
  <c r="BT17" i="33" s="1"/>
  <c r="BM36" i="48"/>
  <c r="BM58" i="48" s="1"/>
  <c r="BL37" i="48"/>
  <c r="BL59" i="48" s="1"/>
  <c r="BI85" i="47"/>
  <c r="BO60" i="45"/>
  <c r="BO79" i="45" s="1"/>
  <c r="BS107" i="45"/>
  <c r="BT26" i="33" s="1"/>
  <c r="BS115" i="45"/>
  <c r="BT34" i="33" s="1"/>
  <c r="BL38" i="48" l="1"/>
  <c r="BL60" i="48" s="1"/>
  <c r="BS60" i="33"/>
  <c r="BS84" i="33" s="1"/>
  <c r="BS125" i="45"/>
  <c r="BT44" i="33" s="1"/>
  <c r="BS144" i="45"/>
  <c r="BT63" i="33" s="1"/>
  <c r="BS102" i="45"/>
  <c r="BT21" i="33" s="1"/>
  <c r="BS118" i="45"/>
  <c r="BT37" i="33" s="1"/>
  <c r="BS97" i="45"/>
  <c r="BT16" i="33" s="1"/>
  <c r="BS96" i="45"/>
  <c r="BT15" i="33" s="1"/>
  <c r="BS150" i="45"/>
  <c r="BT69" i="33" s="1"/>
  <c r="BS131" i="45"/>
  <c r="BT50" i="33" s="1"/>
  <c r="BO164" i="45"/>
  <c r="CH21" i="19"/>
  <c r="BJ41" i="47" s="1"/>
  <c r="BS112" i="45"/>
  <c r="BT31" i="33" s="1"/>
  <c r="BJ92" i="47"/>
  <c r="BS113" i="45"/>
  <c r="BT32" i="33" s="1"/>
  <c r="BG127" i="47" l="1"/>
  <c r="BA127" i="47"/>
  <c r="BS85" i="33"/>
  <c r="BK12" i="62"/>
  <c r="BK13" i="62" s="1"/>
  <c r="BL65" i="48"/>
  <c r="BS100" i="45"/>
  <c r="BT19" i="33" s="1"/>
  <c r="BS103" i="45"/>
  <c r="BT22" i="33" s="1"/>
  <c r="BS119" i="45"/>
  <c r="BT38" i="33" s="1"/>
  <c r="BS147" i="45"/>
  <c r="BT66" i="33" s="1"/>
  <c r="BS128" i="45"/>
  <c r="BT47" i="33" s="1"/>
  <c r="BS86" i="45"/>
  <c r="BT5" i="33" s="1"/>
  <c r="BS99" i="45"/>
  <c r="BT18" i="33" s="1"/>
  <c r="BS123" i="45"/>
  <c r="BT42" i="33" s="1"/>
  <c r="BS87" i="45"/>
  <c r="BT6" i="33" s="1"/>
  <c r="BS149" i="45"/>
  <c r="BT68" i="33" s="1"/>
  <c r="BS130" i="45"/>
  <c r="BT49" i="33" s="1"/>
  <c r="BL44" i="48"/>
  <c r="BS114" i="45"/>
  <c r="BT33" i="33" s="1"/>
  <c r="CH22" i="19"/>
  <c r="AX119" i="47" s="1"/>
  <c r="AX120" i="47" s="1"/>
  <c r="BJ125" i="47"/>
  <c r="BS116" i="45"/>
  <c r="BT35" i="33" s="1"/>
  <c r="AX171" i="47" l="1"/>
  <c r="BQ98" i="33"/>
  <c r="BI16" i="62"/>
  <c r="BJ119" i="47"/>
  <c r="BJ120" i="47" s="1"/>
  <c r="BC119" i="47"/>
  <c r="BC120" i="47" s="1"/>
  <c r="BS122" i="45"/>
  <c r="BT41" i="33" s="1"/>
  <c r="BM37" i="48"/>
  <c r="BM59" i="48" s="1"/>
  <c r="BS132" i="45"/>
  <c r="BT51" i="33" s="1"/>
  <c r="BS151" i="45"/>
  <c r="BT70" i="33" s="1"/>
  <c r="BS153" i="45"/>
  <c r="BT72" i="33" s="1"/>
  <c r="BS134" i="45"/>
  <c r="BT53" i="33" s="1"/>
  <c r="BS105" i="45"/>
  <c r="BP24" i="45"/>
  <c r="BJ126" i="47"/>
  <c r="BJ93" i="47"/>
  <c r="BJ15" i="47"/>
  <c r="BJ101" i="47" s="1"/>
  <c r="BJ44" i="47"/>
  <c r="BG130" i="47" l="1"/>
  <c r="BG171" i="47" s="1"/>
  <c r="BF18" i="62" s="1"/>
  <c r="BF22" i="62" s="1"/>
  <c r="BA130" i="47"/>
  <c r="J179" i="47" s="1"/>
  <c r="BE99" i="33"/>
  <c r="BE100" i="33" s="1"/>
  <c r="BE103" i="33" s="1"/>
  <c r="AW18" i="62"/>
  <c r="BT24" i="33"/>
  <c r="BT83" i="33" s="1"/>
  <c r="BM12" i="48"/>
  <c r="BM34" i="48"/>
  <c r="BM56" i="48" s="1"/>
  <c r="BS141" i="45"/>
  <c r="BN36" i="48"/>
  <c r="BN58" i="48" s="1"/>
  <c r="BP60" i="45"/>
  <c r="BP79" i="45" s="1"/>
  <c r="BJ85" i="47"/>
  <c r="BN99" i="33" l="1"/>
  <c r="BN100" i="33" s="1"/>
  <c r="BN103" i="33" s="1"/>
  <c r="Q89" i="33"/>
  <c r="BL11" i="62"/>
  <c r="BM38" i="48"/>
  <c r="BM60" i="48" s="1"/>
  <c r="BT60" i="33"/>
  <c r="BT84" i="33" s="1"/>
  <c r="BL12" i="62" s="1"/>
  <c r="BP164" i="45"/>
  <c r="CI21" i="19"/>
  <c r="BK41" i="47" s="1"/>
  <c r="BH127" i="47" l="1"/>
  <c r="BB127" i="47"/>
  <c r="BM44" i="48"/>
  <c r="BL13" i="62"/>
  <c r="J25" i="58"/>
  <c r="J14" i="58"/>
  <c r="J21" i="58"/>
  <c r="J18" i="58"/>
  <c r="J27" i="58"/>
  <c r="J28" i="58"/>
  <c r="J22" i="58"/>
  <c r="J16" i="58"/>
  <c r="J26" i="58"/>
  <c r="J13" i="58"/>
  <c r="J15" i="58"/>
  <c r="BT85" i="33"/>
  <c r="Q90" i="33"/>
  <c r="BM65" i="48"/>
  <c r="BK92" i="47"/>
  <c r="BK125" i="47"/>
  <c r="CI22" i="19"/>
  <c r="AY119" i="47" s="1"/>
  <c r="AY120" i="47" s="1"/>
  <c r="BK126" i="47"/>
  <c r="BK127" i="47"/>
  <c r="AY171" i="47" l="1"/>
  <c r="BR98" i="33"/>
  <c r="BJ16" i="62"/>
  <c r="Q91" i="33"/>
  <c r="BK119" i="47"/>
  <c r="BK120" i="47" s="1"/>
  <c r="BD119" i="47"/>
  <c r="BD120" i="47" s="1"/>
  <c r="BN34" i="48"/>
  <c r="BN56" i="48" s="1"/>
  <c r="BN37" i="48"/>
  <c r="BN59" i="48" s="1"/>
  <c r="BQ24" i="45"/>
  <c r="BK15" i="47"/>
  <c r="BK101" i="47" s="1"/>
  <c r="BK93" i="47"/>
  <c r="BK44" i="47"/>
  <c r="BH130" i="47" l="1"/>
  <c r="BH171" i="47" s="1"/>
  <c r="BG18" i="62" s="1"/>
  <c r="BG22" i="62" s="1"/>
  <c r="BB130" i="47"/>
  <c r="BB171" i="47" s="1"/>
  <c r="BF99" i="33"/>
  <c r="BF100" i="33" s="1"/>
  <c r="BF103" i="33" s="1"/>
  <c r="AX18" i="62"/>
  <c r="AX22" i="62" s="1"/>
  <c r="BN12" i="48"/>
  <c r="BO36" i="48"/>
  <c r="BO58" i="48" s="1"/>
  <c r="BK85" i="47"/>
  <c r="BK130" i="47"/>
  <c r="BK171" i="47" s="1"/>
  <c r="BJ18" i="62" s="1"/>
  <c r="BJ22" i="62" s="1"/>
  <c r="BQ60" i="45"/>
  <c r="BQ79" i="45" s="1"/>
  <c r="BO99" i="33" l="1"/>
  <c r="BO100" i="33" s="1"/>
  <c r="BO103" i="33" s="1"/>
  <c r="BI99" i="33"/>
  <c r="BI100" i="33" s="1"/>
  <c r="BI103" i="33" s="1"/>
  <c r="BA18" i="62"/>
  <c r="BR99" i="33"/>
  <c r="BR100" i="33" s="1"/>
  <c r="BR103" i="33" s="1"/>
  <c r="BN38" i="48"/>
  <c r="BN60" i="48" s="1"/>
  <c r="CJ21" i="19"/>
  <c r="BL41" i="47" s="1"/>
  <c r="BI127" i="47" l="1"/>
  <c r="BC127" i="47"/>
  <c r="BN44" i="48"/>
  <c r="BN65" i="48"/>
  <c r="BQ164" i="45"/>
  <c r="BL92" i="47"/>
  <c r="BL127" i="47"/>
  <c r="BL125" i="47"/>
  <c r="CJ22" i="19"/>
  <c r="AZ119" i="47" s="1"/>
  <c r="AZ120" i="47" s="1"/>
  <c r="BL126" i="47"/>
  <c r="AZ171" i="47" l="1"/>
  <c r="BS98" i="33"/>
  <c r="BK16" i="62"/>
  <c r="BL119" i="47"/>
  <c r="BL120" i="47" s="1"/>
  <c r="BE119" i="47"/>
  <c r="BE120" i="47" s="1"/>
  <c r="BO37" i="48"/>
  <c r="BO59" i="48" s="1"/>
  <c r="BO34" i="48"/>
  <c r="BO56" i="48" s="1"/>
  <c r="BR24" i="45"/>
  <c r="BL15" i="47"/>
  <c r="BL101" i="47" s="1"/>
  <c r="BL93" i="47"/>
  <c r="BL44" i="47"/>
  <c r="BI130" i="47" l="1"/>
  <c r="BI171" i="47" s="1"/>
  <c r="BH18" i="62" s="1"/>
  <c r="BH22" i="62" s="1"/>
  <c r="BC130" i="47"/>
  <c r="BC171" i="47" s="1"/>
  <c r="BG99" i="33"/>
  <c r="BG100" i="33" s="1"/>
  <c r="BG103" i="33" s="1"/>
  <c r="AY18" i="62"/>
  <c r="AY22" i="62" s="1"/>
  <c r="BE171" i="47"/>
  <c r="BO12" i="48"/>
  <c r="BL85" i="47"/>
  <c r="BL130" i="47"/>
  <c r="BL171" i="47" s="1"/>
  <c r="BK18" i="62" s="1"/>
  <c r="BK22" i="62" s="1"/>
  <c r="BR60" i="45"/>
  <c r="BR79" i="45" s="1"/>
  <c r="BP99" i="33" l="1"/>
  <c r="BP100" i="33" s="1"/>
  <c r="BP103" i="33" s="1"/>
  <c r="BJ99" i="33"/>
  <c r="BJ100" i="33" s="1"/>
  <c r="BJ103" i="33" s="1"/>
  <c r="BB18" i="62"/>
  <c r="BL99" i="33"/>
  <c r="BL100" i="33" s="1"/>
  <c r="BL103" i="33" s="1"/>
  <c r="BD18" i="62"/>
  <c r="BS99" i="33"/>
  <c r="BS100" i="33" s="1"/>
  <c r="BS103" i="33" s="1"/>
  <c r="BO38" i="48"/>
  <c r="BO60" i="48" s="1"/>
  <c r="CK21" i="19"/>
  <c r="BM41" i="47" s="1"/>
  <c r="BJ127" i="47" l="1"/>
  <c r="BD127" i="47"/>
  <c r="BO65" i="48"/>
  <c r="BL16" i="62" s="1"/>
  <c r="BO44" i="48"/>
  <c r="BR164" i="45"/>
  <c r="BM92" i="47"/>
  <c r="BM125" i="47"/>
  <c r="CK22" i="19"/>
  <c r="BA119" i="47" s="1"/>
  <c r="BA120" i="47" s="1"/>
  <c r="BM127" i="47"/>
  <c r="BM126" i="47"/>
  <c r="BA171" i="47" l="1"/>
  <c r="J178" i="47"/>
  <c r="H13" i="34" s="1"/>
  <c r="BT98" i="33"/>
  <c r="N71" i="48"/>
  <c r="I11" i="34" s="1"/>
  <c r="BM119" i="47"/>
  <c r="BM120" i="47" s="1"/>
  <c r="BF120" i="47"/>
  <c r="BS24" i="45"/>
  <c r="BM15" i="47"/>
  <c r="BM101" i="47" s="1"/>
  <c r="BM93" i="47"/>
  <c r="BM44" i="47"/>
  <c r="BD130" i="47" s="1"/>
  <c r="BD171" i="47" s="1"/>
  <c r="BK99" i="33" l="1"/>
  <c r="BK100" i="33" s="1"/>
  <c r="BK103" i="33" s="1"/>
  <c r="BC18" i="62"/>
  <c r="BC22" i="62" s="1"/>
  <c r="BM130" i="47"/>
  <c r="BM171" i="47" s="1"/>
  <c r="BL18" i="62" s="1"/>
  <c r="BL22" i="62" s="1"/>
  <c r="BJ130" i="47"/>
  <c r="BJ171" i="47" s="1"/>
  <c r="J175" i="47"/>
  <c r="BH99" i="33"/>
  <c r="BH100" i="33" s="1"/>
  <c r="BH103" i="33" s="1"/>
  <c r="AZ18" i="62"/>
  <c r="J11" i="58"/>
  <c r="K11" i="58"/>
  <c r="K176" i="47"/>
  <c r="I12" i="34" s="1"/>
  <c r="K178" i="47"/>
  <c r="I13" i="34" s="1"/>
  <c r="BF171" i="47"/>
  <c r="BM85" i="47"/>
  <c r="BS60" i="45"/>
  <c r="BS79" i="45" s="1"/>
  <c r="L13" i="34" l="1"/>
  <c r="I17" i="58"/>
  <c r="H16" i="34"/>
  <c r="BI18" i="62"/>
  <c r="BI22" i="62" s="1"/>
  <c r="BQ99" i="33"/>
  <c r="BQ100" i="33" s="1"/>
  <c r="BQ103" i="33" s="1"/>
  <c r="K179" i="47"/>
  <c r="K19" i="58" s="1"/>
  <c r="J12" i="58"/>
  <c r="K12" i="58"/>
  <c r="J19" i="58"/>
  <c r="BM99" i="33"/>
  <c r="BM100" i="33" s="1"/>
  <c r="BM103" i="33" s="1"/>
  <c r="BE18" i="62"/>
  <c r="K17" i="58"/>
  <c r="BT99" i="33"/>
  <c r="BT100" i="33" s="1"/>
  <c r="BT103" i="33" s="1"/>
  <c r="L15" i="34" l="1"/>
  <c r="L12" i="34"/>
  <c r="L11" i="34"/>
  <c r="L14" i="34"/>
  <c r="K175" i="47"/>
  <c r="I16" i="34"/>
  <c r="BS164" i="45"/>
  <c r="P170" i="45" s="1"/>
  <c r="I4" i="34" s="1"/>
  <c r="I3" i="34" l="1"/>
  <c r="K7" i="58"/>
  <c r="J17" i="58"/>
  <c r="L160" i="45"/>
  <c r="M79" i="33" s="1"/>
  <c r="L165" i="45"/>
  <c r="L25" i="58" l="1"/>
  <c r="L26" i="58"/>
  <c r="L28" i="58"/>
  <c r="L13" i="58"/>
  <c r="L27" i="58"/>
  <c r="L15" i="58"/>
  <c r="L22" i="58"/>
  <c r="L21" i="58"/>
  <c r="L18" i="58"/>
  <c r="L16" i="58"/>
  <c r="L14" i="58"/>
  <c r="L11" i="58"/>
  <c r="L12" i="58"/>
  <c r="L19" i="58"/>
  <c r="L17" i="58"/>
  <c r="L166" i="45"/>
  <c r="P160" i="45"/>
  <c r="Q79" i="33" s="1"/>
  <c r="AC160" i="45"/>
  <c r="AD79" i="33" s="1"/>
  <c r="BN160" i="45"/>
  <c r="BO79" i="33" s="1"/>
  <c r="Z160" i="45"/>
  <c r="AA79" i="33" s="1"/>
  <c r="AD160" i="45"/>
  <c r="AE79" i="33" s="1"/>
  <c r="AQ160" i="45"/>
  <c r="AR79" i="33" s="1"/>
  <c r="AB160" i="45"/>
  <c r="AC79" i="33" s="1"/>
  <c r="BC165" i="45"/>
  <c r="T160" i="45"/>
  <c r="U79" i="33" s="1"/>
  <c r="AY160" i="45"/>
  <c r="AZ79" i="33" s="1"/>
  <c r="M165" i="45"/>
  <c r="BL160" i="45"/>
  <c r="BM79" i="33" s="1"/>
  <c r="W160" i="45"/>
  <c r="X79" i="33" s="1"/>
  <c r="AS160" i="45"/>
  <c r="AT79" i="33" s="1"/>
  <c r="BK160" i="45"/>
  <c r="BL79" i="33" s="1"/>
  <c r="R160" i="45"/>
  <c r="S79" i="33" s="1"/>
  <c r="AA160" i="45"/>
  <c r="AB79" i="33" s="1"/>
  <c r="AR165" i="45"/>
  <c r="W165" i="45"/>
  <c r="AK160" i="45"/>
  <c r="AL79" i="33" s="1"/>
  <c r="BE160" i="45"/>
  <c r="BF79" i="33" s="1"/>
  <c r="AT165" i="45"/>
  <c r="AD165" i="45"/>
  <c r="AZ160" i="45"/>
  <c r="BA79" i="33" s="1"/>
  <c r="AR160" i="45"/>
  <c r="AS79" i="33" s="1"/>
  <c r="S160" i="45"/>
  <c r="T79" i="33" s="1"/>
  <c r="AY165" i="45"/>
  <c r="AG160" i="45"/>
  <c r="AH79" i="33" s="1"/>
  <c r="V160" i="45"/>
  <c r="W79" i="33" s="1"/>
  <c r="BR160" i="45"/>
  <c r="BS79" i="33" s="1"/>
  <c r="AT160" i="45"/>
  <c r="AU79" i="33" s="1"/>
  <c r="T165" i="45"/>
  <c r="BL165" i="45"/>
  <c r="AE165" i="45"/>
  <c r="Y160" i="45"/>
  <c r="Z79" i="33" s="1"/>
  <c r="BS160" i="45"/>
  <c r="BT79" i="33" s="1"/>
  <c r="V165" i="45"/>
  <c r="BH160" i="45"/>
  <c r="BI79" i="33" s="1"/>
  <c r="AK165" i="45"/>
  <c r="Q165" i="45"/>
  <c r="BJ160" i="45"/>
  <c r="BK79" i="33" s="1"/>
  <c r="AA165" i="45"/>
  <c r="AU165" i="45"/>
  <c r="BC160" i="45"/>
  <c r="BD79" i="33" s="1"/>
  <c r="BO165" i="45"/>
  <c r="Z165" i="45"/>
  <c r="M160" i="45"/>
  <c r="N79" i="33" s="1"/>
  <c r="P165" i="45"/>
  <c r="X160" i="45"/>
  <c r="Y79" i="33" s="1"/>
  <c r="AB165" i="45"/>
  <c r="BE165" i="45"/>
  <c r="AH160" i="45"/>
  <c r="AI79" i="33" s="1"/>
  <c r="AJ160" i="45"/>
  <c r="AK79" i="33" s="1"/>
  <c r="AF160" i="45"/>
  <c r="AG79" i="33" s="1"/>
  <c r="AV160" i="45"/>
  <c r="AW79" i="33" s="1"/>
  <c r="AC165" i="45"/>
  <c r="Q160" i="45"/>
  <c r="R79" i="33" s="1"/>
  <c r="AU160" i="45"/>
  <c r="AV79" i="33" s="1"/>
  <c r="AW160" i="45"/>
  <c r="AX79" i="33" s="1"/>
  <c r="AQ165" i="45"/>
  <c r="AO165" i="45"/>
  <c r="BF165" i="45"/>
  <c r="AI165" i="45"/>
  <c r="BO160" i="45"/>
  <c r="BP79" i="33" s="1"/>
  <c r="AS165" i="45"/>
  <c r="BD160" i="45"/>
  <c r="BE79" i="33" s="1"/>
  <c r="O165" i="45"/>
  <c r="O160" i="45"/>
  <c r="P79" i="33" s="1"/>
  <c r="AN165" i="45"/>
  <c r="AP160" i="45"/>
  <c r="AQ79" i="33" s="1"/>
  <c r="BA160" i="45"/>
  <c r="BB79" i="33" s="1"/>
  <c r="BG160" i="45"/>
  <c r="BH79" i="33" s="1"/>
  <c r="BP165" i="45"/>
  <c r="AX165" i="45"/>
  <c r="BK165" i="45"/>
  <c r="AG165" i="45"/>
  <c r="AL165" i="45"/>
  <c r="BQ165" i="45"/>
  <c r="BN165" i="45"/>
  <c r="S165" i="45"/>
  <c r="BH165" i="45"/>
  <c r="N165" i="45"/>
  <c r="U165" i="45"/>
  <c r="BB160" i="45"/>
  <c r="BC79" i="33" s="1"/>
  <c r="AO160" i="45"/>
  <c r="AP79" i="33" s="1"/>
  <c r="BI165" i="45"/>
  <c r="BM165" i="45"/>
  <c r="BF160" i="45"/>
  <c r="BG79" i="33" s="1"/>
  <c r="AI160" i="45"/>
  <c r="AJ79" i="33" s="1"/>
  <c r="AN160" i="45"/>
  <c r="AO79" i="33" s="1"/>
  <c r="BA165" i="45"/>
  <c r="AX160" i="45"/>
  <c r="AY79" i="33" s="1"/>
  <c r="Y165" i="45"/>
  <c r="BP160" i="45"/>
  <c r="BQ79" i="33" s="1"/>
  <c r="BQ160" i="45"/>
  <c r="BR79" i="33" s="1"/>
  <c r="AP165" i="45"/>
  <c r="AW165" i="45"/>
  <c r="AL160" i="45"/>
  <c r="AM79" i="33" s="1"/>
  <c r="BR165" i="45"/>
  <c r="BJ165" i="45"/>
  <c r="N160" i="45"/>
  <c r="O79" i="33" s="1"/>
  <c r="U160" i="45"/>
  <c r="V79" i="33" s="1"/>
  <c r="BI160" i="45"/>
  <c r="BJ79" i="33" s="1"/>
  <c r="BM160" i="45"/>
  <c r="BN79" i="33" s="1"/>
  <c r="AV165" i="45"/>
  <c r="BS165" i="45"/>
  <c r="BD165" i="45"/>
  <c r="BB165" i="45"/>
  <c r="BG165" i="45"/>
  <c r="R165" i="45"/>
  <c r="X165" i="45"/>
  <c r="AM165" i="45"/>
  <c r="AH165" i="45"/>
  <c r="AJ165" i="45"/>
  <c r="AM160" i="45"/>
  <c r="AN79" i="33" s="1"/>
  <c r="AZ165" i="45"/>
  <c r="AE160" i="45"/>
  <c r="AF79" i="33" s="1"/>
  <c r="AF165" i="45"/>
  <c r="L171" i="45" l="1"/>
  <c r="N171" i="45"/>
  <c r="G5" i="34" s="1"/>
  <c r="G8" i="58" s="1"/>
  <c r="M171" i="45"/>
  <c r="F5" i="34" s="1"/>
  <c r="P171" i="45"/>
  <c r="I5" i="34" s="1"/>
  <c r="K8" i="58" s="1"/>
  <c r="O171" i="45"/>
  <c r="AO166" i="45"/>
  <c r="AW166" i="45"/>
  <c r="M166" i="45"/>
  <c r="AA166" i="45"/>
  <c r="AS166" i="45"/>
  <c r="W166" i="45"/>
  <c r="AY166" i="45"/>
  <c r="BG166" i="45"/>
  <c r="O166" i="45"/>
  <c r="BO166" i="45"/>
  <c r="Q166" i="45"/>
  <c r="AG166" i="45"/>
  <c r="AD166" i="45"/>
  <c r="AL166" i="45"/>
  <c r="BQ166" i="45"/>
  <c r="AX166" i="45"/>
  <c r="AI166" i="45"/>
  <c r="BA166" i="45"/>
  <c r="AJ166" i="45"/>
  <c r="X166" i="45"/>
  <c r="BJ166" i="45"/>
  <c r="BS166" i="45"/>
  <c r="AT166" i="45"/>
  <c r="BE166" i="45"/>
  <c r="AQ166" i="45"/>
  <c r="P166" i="45"/>
  <c r="BF166" i="45"/>
  <c r="V166" i="45"/>
  <c r="AR166" i="45"/>
  <c r="BN166" i="45"/>
  <c r="BM166" i="45"/>
  <c r="N166" i="45"/>
  <c r="BB166" i="45"/>
  <c r="AU166" i="45"/>
  <c r="AF166" i="45"/>
  <c r="BR166" i="45"/>
  <c r="AZ166" i="45"/>
  <c r="R166" i="45"/>
  <c r="T166" i="45"/>
  <c r="AC166" i="45"/>
  <c r="AE166" i="45"/>
  <c r="AM166" i="45"/>
  <c r="BI166" i="45"/>
  <c r="U166" i="45"/>
  <c r="BP166" i="45"/>
  <c r="AN166" i="45"/>
  <c r="AP166" i="45"/>
  <c r="BD166" i="45"/>
  <c r="AV166" i="45"/>
  <c r="AH166" i="45"/>
  <c r="BC166" i="45"/>
  <c r="BH166" i="45"/>
  <c r="Y166" i="45"/>
  <c r="S166" i="45"/>
  <c r="AK166" i="45"/>
  <c r="BK166" i="45"/>
  <c r="BL166" i="45"/>
  <c r="AB166" i="45"/>
  <c r="Z166" i="45"/>
  <c r="L8" i="58" l="1"/>
  <c r="K9" i="58"/>
  <c r="L9" i="58" s="1"/>
  <c r="E8" i="58"/>
  <c r="F9" i="34"/>
  <c r="F18" i="34" s="1"/>
  <c r="F20" i="34" s="1"/>
  <c r="F23" i="34" s="1"/>
  <c r="G9" i="58"/>
  <c r="H9" i="58" s="1"/>
  <c r="H8" i="58"/>
  <c r="O172" i="45"/>
  <c r="H5" i="34"/>
  <c r="I8" i="58" s="1"/>
  <c r="L172" i="45"/>
  <c r="E5" i="34"/>
  <c r="C8" i="58" s="1"/>
  <c r="M172" i="45"/>
  <c r="I9" i="34"/>
  <c r="I18" i="34" s="1"/>
  <c r="I20" i="34" s="1"/>
  <c r="I22" i="34" s="1"/>
  <c r="K29" i="58" s="1"/>
  <c r="G32" i="57" s="1"/>
  <c r="P172" i="45"/>
  <c r="G9" i="34"/>
  <c r="G18" i="34" s="1"/>
  <c r="G20" i="34" s="1"/>
  <c r="G23" i="34" s="1"/>
  <c r="N172" i="45"/>
  <c r="E9" i="34" l="1"/>
  <c r="E18" i="34" s="1"/>
  <c r="E20" i="34" s="1"/>
  <c r="E23" i="34" s="1"/>
  <c r="F8" i="58"/>
  <c r="E9" i="58"/>
  <c r="F9" i="58" s="1"/>
  <c r="J8" i="58"/>
  <c r="I9" i="58"/>
  <c r="J9" i="58" s="1"/>
  <c r="H9" i="34"/>
  <c r="H18" i="34" s="1"/>
  <c r="H20" i="34" s="1"/>
  <c r="D8" i="58"/>
  <c r="C9" i="58"/>
  <c r="D9" i="58" s="1"/>
  <c r="L29" i="58"/>
  <c r="I23" i="34"/>
  <c r="H22" i="34" l="1"/>
  <c r="I29" i="58" s="1"/>
  <c r="F32" i="57" s="1"/>
  <c r="F34" i="57" s="1"/>
  <c r="H23" i="34" l="1"/>
  <c r="J29" i="58"/>
  <c r="G34" i="57" s="1"/>
  <c r="BD44" i="61"/>
  <c r="BD52" i="61" s="1"/>
  <c r="BE20" i="62" s="1"/>
  <c r="BE22" i="62" s="1"/>
  <c r="AY44" i="61"/>
  <c r="AV44" i="61"/>
  <c r="AV52" i="61" s="1"/>
  <c r="AW20" i="62" s="1"/>
  <c r="AW22" i="62" s="1"/>
  <c r="AR44" i="61"/>
  <c r="AR52" i="61" s="1"/>
  <c r="AS20" i="62" s="1"/>
  <c r="AS22" i="62" s="1"/>
  <c r="AM44" i="61"/>
  <c r="AJ44" i="61"/>
  <c r="AJ52" i="61" s="1"/>
  <c r="AK20" i="62" s="1"/>
  <c r="AK22" i="62" s="1"/>
  <c r="AF44" i="61"/>
  <c r="AF52" i="61" s="1"/>
  <c r="AG20" i="62" s="1"/>
  <c r="AG22" i="62" s="1"/>
  <c r="AC44" i="61"/>
  <c r="AC52" i="61" s="1"/>
  <c r="AD20" i="62" s="1"/>
  <c r="AD22" i="62" s="1"/>
  <c r="AA44" i="61"/>
  <c r="X44" i="61"/>
  <c r="X52" i="61" s="1"/>
  <c r="Y20" i="62" s="1"/>
  <c r="Y22" i="62" s="1"/>
  <c r="T44" i="61"/>
  <c r="T52" i="61" s="1"/>
  <c r="U20" i="62" s="1"/>
  <c r="U22" i="62" s="1"/>
  <c r="AB31" i="61"/>
  <c r="AB44" i="61" s="1"/>
  <c r="AB52" i="61" s="1"/>
  <c r="AC20" i="62" s="1"/>
  <c r="AC22" i="62" s="1"/>
  <c r="AZ31" i="61"/>
  <c r="BK31" i="61"/>
  <c r="AM31" i="61"/>
  <c r="AA31" i="61"/>
  <c r="P31" i="61"/>
  <c r="P44" i="61" s="1"/>
  <c r="P52" i="61" s="1"/>
  <c r="Q20" i="62" s="1"/>
  <c r="Q22" i="62" s="1"/>
  <c r="Q30" i="62" s="1"/>
  <c r="R30" i="62" s="1"/>
  <c r="S30" i="62" s="1"/>
  <c r="T30" i="62" s="1"/>
  <c r="AN31" i="61"/>
  <c r="AN44" i="61" s="1"/>
  <c r="AN52" i="61" s="1"/>
  <c r="AO20" i="62" s="1"/>
  <c r="AO22" i="62" s="1"/>
  <c r="O31" i="61"/>
  <c r="O39" i="61" s="1"/>
  <c r="C20" i="58" s="1"/>
  <c r="AY31" i="61"/>
  <c r="AV31" i="61"/>
  <c r="AR31" i="61"/>
  <c r="X31" i="61"/>
  <c r="BH31" i="61"/>
  <c r="BC31" i="61"/>
  <c r="AW31" i="61"/>
  <c r="AQ31" i="61"/>
  <c r="AK31" i="61"/>
  <c r="AE31" i="61"/>
  <c r="W31" i="61"/>
  <c r="R31" i="61"/>
  <c r="R39" i="61" s="1"/>
  <c r="L31" i="61"/>
  <c r="L39" i="61" s="1"/>
  <c r="H31" i="61"/>
  <c r="H39" i="61" s="1"/>
  <c r="AJ31" i="61"/>
  <c r="T31" i="61"/>
  <c r="BG31" i="61"/>
  <c r="BB31" i="61"/>
  <c r="AU31" i="61"/>
  <c r="AP31" i="61"/>
  <c r="AI31" i="61"/>
  <c r="AD31" i="61"/>
  <c r="V31" i="61"/>
  <c r="Q31" i="61"/>
  <c r="Q39" i="61" s="1"/>
  <c r="K31" i="61"/>
  <c r="K39" i="61" s="1"/>
  <c r="G31" i="61"/>
  <c r="G39" i="61" s="1"/>
  <c r="BD31" i="61"/>
  <c r="AF31" i="61"/>
  <c r="BJ31" i="61"/>
  <c r="BF31" i="61"/>
  <c r="BA31" i="61"/>
  <c r="AT31" i="61"/>
  <c r="AO31" i="61"/>
  <c r="AH31" i="61"/>
  <c r="Z31" i="61"/>
  <c r="U31" i="61"/>
  <c r="N31" i="61"/>
  <c r="N39" i="61" s="1"/>
  <c r="J31" i="61"/>
  <c r="J39" i="61" s="1"/>
  <c r="F31" i="61"/>
  <c r="F39" i="61" s="1"/>
  <c r="AC31" i="61"/>
  <c r="BI31" i="61"/>
  <c r="BE31" i="61"/>
  <c r="BE39" i="61" s="1"/>
  <c r="AX31" i="61"/>
  <c r="AS31" i="61"/>
  <c r="AL31" i="61"/>
  <c r="AG31" i="61"/>
  <c r="Y31" i="61"/>
  <c r="S31" i="61"/>
  <c r="S39" i="61" s="1"/>
  <c r="M31" i="61"/>
  <c r="M39" i="61" s="1"/>
  <c r="I31" i="61"/>
  <c r="I39" i="61" s="1"/>
  <c r="D21" i="61"/>
  <c r="E21" i="61" s="1"/>
  <c r="F21" i="61" s="1"/>
  <c r="G21" i="61" s="1"/>
  <c r="H21" i="61" s="1"/>
  <c r="I21" i="61" s="1"/>
  <c r="J21" i="61" s="1"/>
  <c r="K21" i="61" s="1"/>
  <c r="L21" i="61" s="1"/>
  <c r="M21" i="61" s="1"/>
  <c r="N21" i="61" s="1"/>
  <c r="O21" i="61" s="1"/>
  <c r="C38" i="57" s="1"/>
  <c r="E31" i="61"/>
  <c r="E39" i="61" s="1"/>
  <c r="U30" i="62" l="1"/>
  <c r="V30" i="62" s="1"/>
  <c r="W30" i="62" s="1"/>
  <c r="X30" i="62" s="1"/>
  <c r="Y30" i="62" s="1"/>
  <c r="Z30" i="62" s="1"/>
  <c r="AA30" i="62" s="1"/>
  <c r="P21" i="61"/>
  <c r="Q21" i="61" s="1"/>
  <c r="R21" i="61" s="1"/>
  <c r="C40" i="57"/>
  <c r="AZ44" i="61"/>
  <c r="AZ52" i="61" s="1"/>
  <c r="BA20" i="62" s="1"/>
  <c r="BA22" i="62" s="1"/>
  <c r="D20" i="58"/>
  <c r="C23" i="58"/>
  <c r="P39" i="61"/>
  <c r="T21" i="61" l="1"/>
  <c r="U21" i="61" s="1"/>
  <c r="V21" i="61" s="1"/>
  <c r="W21" i="61" s="1"/>
  <c r="X21" i="61" s="1"/>
  <c r="Y21" i="61" s="1"/>
  <c r="Z21" i="61" s="1"/>
  <c r="AA21" i="61" s="1"/>
  <c r="D38" i="57" s="1"/>
  <c r="S13" i="61"/>
  <c r="C30" i="58"/>
  <c r="C45" i="57" s="1"/>
  <c r="C7" i="60"/>
  <c r="C11" i="60" s="1"/>
  <c r="C24" i="60" s="1"/>
  <c r="D23" i="58"/>
  <c r="AB21" i="61" l="1"/>
  <c r="AC21" i="61" s="1"/>
  <c r="AD21" i="61" s="1"/>
  <c r="AE21" i="61" s="1"/>
  <c r="AF21" i="61" s="1"/>
  <c r="AG21" i="61" s="1"/>
  <c r="AH21" i="61" s="1"/>
  <c r="AI21" i="61" s="1"/>
  <c r="AJ21" i="61" s="1"/>
  <c r="AK21" i="61" s="1"/>
  <c r="AL21" i="61" s="1"/>
  <c r="AM21" i="61" s="1"/>
  <c r="AN21" i="61" s="1"/>
  <c r="AO21" i="61" s="1"/>
  <c r="AP21" i="61" s="1"/>
  <c r="AQ21" i="61" s="1"/>
  <c r="AR21" i="61" s="1"/>
  <c r="AS21" i="61" s="1"/>
  <c r="AT21" i="61" s="1"/>
  <c r="AU21" i="61" s="1"/>
  <c r="AV21" i="61" s="1"/>
  <c r="AW21" i="61" s="1"/>
  <c r="AX21" i="61" s="1"/>
  <c r="AY21" i="61" s="1"/>
  <c r="F38" i="57" s="1"/>
  <c r="D40" i="57"/>
  <c r="BE32" i="61"/>
  <c r="BF32" i="61"/>
  <c r="BG32" i="61"/>
  <c r="BH32" i="61"/>
  <c r="BI32" i="61"/>
  <c r="BJ32" i="61"/>
  <c r="BK32" i="61"/>
  <c r="T32" i="61"/>
  <c r="T39" i="61" s="1"/>
  <c r="U32" i="61"/>
  <c r="U39" i="61" s="1"/>
  <c r="V32" i="61"/>
  <c r="V39" i="61" s="1"/>
  <c r="W32" i="61"/>
  <c r="W39" i="61" s="1"/>
  <c r="X32" i="61"/>
  <c r="X39" i="61" s="1"/>
  <c r="Y32" i="61"/>
  <c r="Y39" i="61" s="1"/>
  <c r="Z32" i="61"/>
  <c r="Z39" i="61" s="1"/>
  <c r="AA32" i="61"/>
  <c r="AB32" i="61"/>
  <c r="AB39" i="61" s="1"/>
  <c r="AC32" i="61"/>
  <c r="AC39" i="61" s="1"/>
  <c r="AD32" i="61"/>
  <c r="AD39" i="61" s="1"/>
  <c r="AE32" i="61"/>
  <c r="AF32" i="61"/>
  <c r="AF39" i="61" s="1"/>
  <c r="AG32" i="61"/>
  <c r="AG39" i="61" s="1"/>
  <c r="AH32" i="61"/>
  <c r="AH39" i="61" s="1"/>
  <c r="AI32" i="61"/>
  <c r="AI39" i="61" s="1"/>
  <c r="AJ32" i="61"/>
  <c r="AJ39" i="61" s="1"/>
  <c r="AK32" i="61"/>
  <c r="AK39" i="61" s="1"/>
  <c r="AL32" i="61"/>
  <c r="AL39" i="61" s="1"/>
  <c r="AM32" i="61"/>
  <c r="AN32" i="61"/>
  <c r="AN39" i="61" s="1"/>
  <c r="AO32" i="61"/>
  <c r="AO39" i="61" s="1"/>
  <c r="AP32" i="61"/>
  <c r="AP39" i="61" s="1"/>
  <c r="AQ32" i="61"/>
  <c r="AR32" i="61"/>
  <c r="AR39" i="61" s="1"/>
  <c r="AS32" i="61"/>
  <c r="AS39" i="61" s="1"/>
  <c r="AT32" i="61"/>
  <c r="AT39" i="61" s="1"/>
  <c r="AU32" i="61"/>
  <c r="AU39" i="61" s="1"/>
  <c r="AV32" i="61"/>
  <c r="AV39" i="61" s="1"/>
  <c r="AW32" i="61"/>
  <c r="AW39" i="61" s="1"/>
  <c r="AX32" i="61"/>
  <c r="AX39" i="61" s="1"/>
  <c r="AY32" i="61"/>
  <c r="AZ32" i="61"/>
  <c r="AZ39" i="61" s="1"/>
  <c r="BA32" i="61"/>
  <c r="BB32" i="61"/>
  <c r="BC32" i="61"/>
  <c r="BD32" i="61"/>
  <c r="C26" i="60"/>
  <c r="E7" i="63"/>
  <c r="E10" i="63" s="1"/>
  <c r="D30" i="58"/>
  <c r="E38" i="57" l="1"/>
  <c r="E40" i="57" s="1"/>
  <c r="F40" i="57"/>
  <c r="AZ21" i="61"/>
  <c r="BC45" i="61"/>
  <c r="BC52" i="61" s="1"/>
  <c r="BD20" i="62" s="1"/>
  <c r="BD22" i="62" s="1"/>
  <c r="AY45" i="61"/>
  <c r="AY52" i="61" s="1"/>
  <c r="AZ20" i="62" s="1"/>
  <c r="AZ22" i="62" s="1"/>
  <c r="AY39" i="61"/>
  <c r="I20" i="58" s="1"/>
  <c r="AQ45" i="61"/>
  <c r="AQ52" i="61" s="1"/>
  <c r="AR20" i="62" s="1"/>
  <c r="AR22" i="62" s="1"/>
  <c r="AQ39" i="61"/>
  <c r="AM45" i="61"/>
  <c r="AM52" i="61" s="1"/>
  <c r="AN20" i="62" s="1"/>
  <c r="AN22" i="62" s="1"/>
  <c r="AM39" i="61"/>
  <c r="G20" i="58" s="1"/>
  <c r="AE45" i="61"/>
  <c r="AE52" i="61" s="1"/>
  <c r="AF20" i="62" s="1"/>
  <c r="AF22" i="62" s="1"/>
  <c r="AE39" i="61"/>
  <c r="AA45" i="61"/>
  <c r="AA52" i="61" s="1"/>
  <c r="AB20" i="62" s="1"/>
  <c r="AB22" i="62" s="1"/>
  <c r="AB30" i="62" s="1"/>
  <c r="AC30" i="62" s="1"/>
  <c r="AD30" i="62" s="1"/>
  <c r="AE30" i="62" s="1"/>
  <c r="AA39" i="61"/>
  <c r="E20" i="58" s="1"/>
  <c r="C46" i="57"/>
  <c r="C47" i="57" s="1"/>
  <c r="C9" i="57"/>
  <c r="C14" i="57" s="1"/>
  <c r="C25" i="57" s="1"/>
  <c r="D25" i="60"/>
  <c r="BA21" i="61" l="1"/>
  <c r="BB21" i="61" s="1"/>
  <c r="BC21" i="61" s="1"/>
  <c r="BD21" i="61" s="1"/>
  <c r="BE21" i="61" s="1"/>
  <c r="BF21" i="61" s="1"/>
  <c r="BG21" i="61" s="1"/>
  <c r="BH21" i="61" s="1"/>
  <c r="BI21" i="61" s="1"/>
  <c r="BJ21" i="61" s="1"/>
  <c r="BK21" i="61" s="1"/>
  <c r="G38" i="57" s="1"/>
  <c r="G40" i="57" s="1"/>
  <c r="AZ13" i="61"/>
  <c r="AF30" i="62"/>
  <c r="AG30" i="62" s="1"/>
  <c r="AH30" i="62" s="1"/>
  <c r="AI30" i="62" s="1"/>
  <c r="AJ30" i="62" s="1"/>
  <c r="AK30" i="62" s="1"/>
  <c r="AL30" i="62" s="1"/>
  <c r="AM30" i="62" s="1"/>
  <c r="AN30" i="62" s="1"/>
  <c r="AO30" i="62" s="1"/>
  <c r="AP30" i="62" s="1"/>
  <c r="AQ30" i="62" s="1"/>
  <c r="AR30" i="62" s="1"/>
  <c r="AS30" i="62" s="1"/>
  <c r="AT30" i="62" s="1"/>
  <c r="AU30" i="62" s="1"/>
  <c r="AV30" i="62" s="1"/>
  <c r="AW30" i="62" s="1"/>
  <c r="AX30" i="62" s="1"/>
  <c r="AY30" i="62" s="1"/>
  <c r="AZ30" i="62" s="1"/>
  <c r="BA30" i="62" s="1"/>
  <c r="C51" i="57"/>
  <c r="E23" i="58"/>
  <c r="D7" i="60" s="1"/>
  <c r="F20" i="58"/>
  <c r="G23" i="58"/>
  <c r="H20" i="58"/>
  <c r="I23" i="58"/>
  <c r="J20" i="58"/>
  <c r="BE33" i="61" l="1"/>
  <c r="BF33" i="61"/>
  <c r="BF39" i="61" s="1"/>
  <c r="BH33" i="61"/>
  <c r="BH39" i="61" s="1"/>
  <c r="BG33" i="61"/>
  <c r="BG39" i="61" s="1"/>
  <c r="BI33" i="61"/>
  <c r="BI39" i="61" s="1"/>
  <c r="BJ33" i="61"/>
  <c r="BJ39" i="61" s="1"/>
  <c r="BK33" i="61"/>
  <c r="BK39" i="61" s="1"/>
  <c r="K20" i="58" s="1"/>
  <c r="BA33" i="61"/>
  <c r="BB33" i="61"/>
  <c r="BB39" i="61" s="1"/>
  <c r="BC33" i="61"/>
  <c r="BC39" i="61" s="1"/>
  <c r="BD33" i="61"/>
  <c r="BD39" i="61" s="1"/>
  <c r="G30" i="58"/>
  <c r="H30" i="58" s="1"/>
  <c r="H23" i="58"/>
  <c r="E7" i="60"/>
  <c r="E11" i="60" s="1"/>
  <c r="J23" i="58"/>
  <c r="F7" i="60"/>
  <c r="F11" i="60" s="1"/>
  <c r="I30" i="58"/>
  <c r="J30" i="58" s="1"/>
  <c r="D11" i="60"/>
  <c r="F23" i="58"/>
  <c r="E30" i="58"/>
  <c r="K23" i="58" l="1"/>
  <c r="D27" i="63" s="1"/>
  <c r="D28" i="63" s="1"/>
  <c r="L20" i="58"/>
  <c r="BA46" i="61"/>
  <c r="BA52" i="61" s="1"/>
  <c r="BB20" i="62" s="1"/>
  <c r="BB22" i="62" s="1"/>
  <c r="BB30" i="62" s="1"/>
  <c r="BC30" i="62" s="1"/>
  <c r="BD30" i="62" s="1"/>
  <c r="BE30" i="62" s="1"/>
  <c r="BF30" i="62" s="1"/>
  <c r="BG30" i="62" s="1"/>
  <c r="BH30" i="62" s="1"/>
  <c r="BI30" i="62" s="1"/>
  <c r="BJ30" i="62" s="1"/>
  <c r="BK30" i="62" s="1"/>
  <c r="BL30" i="62" s="1"/>
  <c r="BA39" i="61"/>
  <c r="F30" i="58"/>
  <c r="D45" i="57"/>
  <c r="F7" i="63"/>
  <c r="F10" i="63" s="1"/>
  <c r="D24" i="60"/>
  <c r="D26" i="60" s="1"/>
  <c r="D9" i="57" s="1"/>
  <c r="E24" i="60"/>
  <c r="G7" i="63"/>
  <c r="G10" i="63" s="1"/>
  <c r="H7" i="63"/>
  <c r="H10" i="63" s="1"/>
  <c r="F24" i="60"/>
  <c r="K30" i="58" l="1"/>
  <c r="L30" i="58" s="1"/>
  <c r="L23" i="58"/>
  <c r="D30" i="63"/>
  <c r="G7" i="60"/>
  <c r="G11" i="60" s="1"/>
  <c r="D14" i="57"/>
  <c r="D25" i="57" s="1"/>
  <c r="E25" i="60"/>
  <c r="E26" i="60" s="1"/>
  <c r="E45" i="57"/>
  <c r="D46" i="57"/>
  <c r="D47" i="57" s="1"/>
  <c r="I7" i="63" l="1"/>
  <c r="G24" i="60"/>
  <c r="D51" i="57"/>
  <c r="D52" i="57" s="1"/>
  <c r="E46" i="57"/>
  <c r="E47" i="57" s="1"/>
  <c r="F45" i="57"/>
  <c r="E9" i="57"/>
  <c r="E14" i="57" s="1"/>
  <c r="E25" i="57" s="1"/>
  <c r="F25" i="60"/>
  <c r="F26" i="60" s="1"/>
  <c r="I10" i="63" l="1"/>
  <c r="D15" i="63" s="1"/>
  <c r="D16" i="63"/>
  <c r="D17" i="63" s="1"/>
  <c r="G45" i="57"/>
  <c r="G46" i="57" s="1"/>
  <c r="G47" i="57" s="1"/>
  <c r="F46" i="57"/>
  <c r="F47" i="57" s="1"/>
  <c r="F9" i="57"/>
  <c r="F14" i="57" s="1"/>
  <c r="F25" i="57" s="1"/>
  <c r="G25" i="60"/>
  <c r="G26" i="60" s="1"/>
  <c r="G9" i="57" s="1"/>
  <c r="G14" i="57" s="1"/>
  <c r="G25" i="57" s="1"/>
  <c r="E51" i="57"/>
  <c r="E52" i="57" s="1"/>
  <c r="D18" i="63" l="1"/>
  <c r="D21" i="63" s="1"/>
  <c r="G51" i="57"/>
  <c r="F51" i="57"/>
  <c r="F52" i="57" l="1"/>
  <c r="G52" i="5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4" authorId="0" shapeId="0" xr:uid="{63AF2232-62E2-934E-B0DF-2DAB77CD4109}">
      <text>
        <r>
          <rPr>
            <sz val="10"/>
            <color rgb="FF000000"/>
            <rFont val="Tahoma"/>
            <family val="2"/>
          </rPr>
          <t>Launch delay compared to the start date. Being start date Sep 23, Month 4 means Jan 24</t>
        </r>
      </text>
    </comment>
    <comment ref="C5" authorId="0" shapeId="0" xr:uid="{AF569458-9E57-0A48-99A7-AC0E5B79FDF6}">
      <text>
        <r>
          <rPr>
            <sz val="10"/>
            <color rgb="FF000000"/>
            <rFont val="Tahoma"/>
            <family val="2"/>
          </rPr>
          <t xml:space="preserve">Initial number of users, in this case Millionaire
</t>
        </r>
      </text>
    </comment>
    <comment ref="D5" authorId="0" shapeId="0" xr:uid="{A5B5C4AF-05F7-8744-BC86-660A05D22970}">
      <text>
        <r>
          <rPr>
            <sz val="10"/>
            <color rgb="FF000000"/>
            <rFont val="Tahoma"/>
            <family val="2"/>
          </rPr>
          <t xml:space="preserve">Monthly increase
</t>
        </r>
      </text>
    </comment>
    <comment ref="B12" authorId="0" shapeId="0" xr:uid="{12EE1A9A-B532-7648-B6CE-9A32520AD940}">
      <text>
        <r>
          <rPr>
            <sz val="10"/>
            <color rgb="FF000000"/>
            <rFont val="Tahoma"/>
            <family val="2"/>
          </rPr>
          <t>Rate per hour (es: pay per use or pay per read)</t>
        </r>
      </text>
    </comment>
    <comment ref="C12" authorId="0" shapeId="0" xr:uid="{ECAC0C56-941A-564A-84B0-9DA65ACFC10B}">
      <text>
        <r>
          <rPr>
            <sz val="10"/>
            <color rgb="FF000000"/>
            <rFont val="Tahoma"/>
            <family val="2"/>
          </rPr>
          <t xml:space="preserve">Average hours spent per month
</t>
        </r>
      </text>
    </comment>
    <comment ref="C18" authorId="0" shapeId="0" xr:uid="{C77F1EBB-93BB-5445-9C77-CBC90CD9699F}">
      <text>
        <r>
          <rPr>
            <sz val="10.5"/>
            <color rgb="FF000000"/>
            <rFont val="Calibri"/>
            <family val="2"/>
            <scheme val="minor"/>
          </rPr>
          <t>Initial number of users, in this case YouandMe (utility company)</t>
        </r>
        <r>
          <rPr>
            <sz val="10.5"/>
            <color rgb="FF000000"/>
            <rFont val="Calibri"/>
            <family val="2"/>
            <scheme val="minor"/>
          </rPr>
          <t xml:space="preserve">
</t>
        </r>
      </text>
    </comment>
    <comment ref="D18" authorId="0" shapeId="0" xr:uid="{21059B72-8FDD-5D4D-AE59-59C764F21240}">
      <text>
        <r>
          <rPr>
            <sz val="10"/>
            <color rgb="FF000000"/>
            <rFont val="Tahoma"/>
            <family val="2"/>
          </rPr>
          <t xml:space="preserve">Monthly increase
</t>
        </r>
      </text>
    </comment>
    <comment ref="C24" authorId="0" shapeId="0" xr:uid="{B363AE6B-E961-1E4C-91FB-5BBFC7FA6B3B}">
      <text>
        <r>
          <rPr>
            <sz val="10"/>
            <color rgb="FF000000"/>
            <rFont val="Tahoma"/>
            <family val="2"/>
          </rPr>
          <t xml:space="preserve">Average invested amount for the Streamable Invest products
</t>
        </r>
      </text>
    </comment>
    <comment ref="C28" authorId="0" shapeId="0" xr:uid="{5C1A3713-AE68-2144-B70F-6ED51F104691}">
      <text>
        <r>
          <rPr>
            <sz val="10"/>
            <color rgb="FF000000"/>
            <rFont val="Tahoma"/>
            <family val="2"/>
          </rPr>
          <t xml:space="preserve">Initial users of the DEX
</t>
        </r>
      </text>
    </comment>
    <comment ref="D28" authorId="0" shapeId="0" xr:uid="{01348544-7894-FC48-9722-1E06DAD673DE}">
      <text>
        <r>
          <rPr>
            <sz val="10"/>
            <color rgb="FF000000"/>
            <rFont val="Tahoma"/>
            <family val="2"/>
          </rPr>
          <t xml:space="preserve">Monthly increase
</t>
        </r>
      </text>
    </comment>
    <comment ref="C29" authorId="0" shapeId="0" xr:uid="{A882EFE6-FE54-DF40-950A-414DFF7EFB06}">
      <text>
        <r>
          <rPr>
            <sz val="10"/>
            <color rgb="FF000000"/>
            <rFont val="Tahoma"/>
            <family val="2"/>
          </rPr>
          <t>Percentage of the DEX users being also liquidity providers)</t>
        </r>
      </text>
    </comment>
    <comment ref="C30" authorId="0" shapeId="0" xr:uid="{0CFF7AF2-57CC-FC43-93A5-C56983A5BFB1}">
      <text>
        <r>
          <rPr>
            <sz val="10"/>
            <color rgb="FF000000"/>
            <rFont val="Tahoma"/>
            <family val="2"/>
          </rPr>
          <t xml:space="preserve">Average amount of the trade
</t>
        </r>
      </text>
    </comment>
    <comment ref="C31" authorId="0" shapeId="0" xr:uid="{D1883B9B-0DEB-D648-8446-5F68CA06ECFC}">
      <text>
        <r>
          <rPr>
            <sz val="10"/>
            <color rgb="FF000000"/>
            <rFont val="Tahoma"/>
            <family val="2"/>
          </rPr>
          <t xml:space="preserve">Average deposit: conservative assumption made after analysing competitors for similar pools. The average deposit range from 10k to more than 250k taking into account weighted pools in Balancer, pools in Curve, Pancake and Uniswap.
</t>
        </r>
      </text>
    </comment>
    <comment ref="C32" authorId="0" shapeId="0" xr:uid="{2F7CAE10-BDB7-EF41-848D-72220EE501C8}">
      <text>
        <r>
          <rPr>
            <sz val="10"/>
            <color rgb="FF000000"/>
            <rFont val="Tahoma"/>
            <family val="2"/>
          </rPr>
          <t>Average fee estimated by comparables: Balancer, Uniswap, Pancake, Curve.</t>
        </r>
      </text>
    </comment>
    <comment ref="C33" authorId="0" shapeId="0" xr:uid="{7EC6BE83-DA66-0845-A7FA-AC2C02FD3B80}">
      <text>
        <r>
          <rPr>
            <sz val="10"/>
            <color rgb="FF000000"/>
            <rFont val="Tahoma"/>
            <family val="2"/>
          </rPr>
          <t>Fees charged to swap Electronic Stable currencies:e.g. esEUR, esUSD etc..</t>
        </r>
      </text>
    </comment>
    <comment ref="C34" authorId="0" shapeId="0" xr:uid="{C476E345-E68B-154E-BDD9-D1DE63F172C1}">
      <text>
        <r>
          <rPr>
            <sz val="10"/>
            <color rgb="FF000000"/>
            <rFont val="Tahoma"/>
            <family val="2"/>
          </rPr>
          <t xml:space="preserve">Percentage of liquidity providers on Stable coins pools
</t>
        </r>
      </text>
    </comment>
    <comment ref="C35" authorId="0" shapeId="0" xr:uid="{B728E927-69A7-484E-8D2F-0A66751A0CDE}">
      <text>
        <r>
          <rPr>
            <sz val="10"/>
            <color rgb="FF000000"/>
            <rFont val="Tahoma"/>
            <family val="2"/>
          </rPr>
          <t xml:space="preserve">Percentage o liquidity providers on weighted pools
</t>
        </r>
      </text>
    </comment>
    <comment ref="B38" authorId="0" shapeId="0" xr:uid="{608C1EBE-F471-4B49-BC88-2066FAB86646}">
      <text>
        <r>
          <rPr>
            <sz val="10"/>
            <color rgb="FF000000"/>
            <rFont val="Tahoma"/>
            <family val="2"/>
          </rPr>
          <t>Streaming service fee, to be compared to acquiring fee to be paid by the merchants when it uses paypal or stripe or other acquirer (roughly 2%). es: Stripe 0.15+2.2%</t>
        </r>
      </text>
    </comment>
    <comment ref="B39" authorId="0" shapeId="0" xr:uid="{753B2ED6-EE37-834C-BD51-37D2730D7D2E}">
      <text>
        <r>
          <rPr>
            <sz val="10"/>
            <color rgb="FF000000"/>
            <rFont val="Tahoma"/>
            <family val="2"/>
          </rPr>
          <t>Cost of withdrawal when there is a cash out</t>
        </r>
      </text>
    </comment>
    <comment ref="B40" authorId="0" shapeId="0" xr:uid="{9617AAA8-C230-924B-A407-721923079CC8}">
      <text>
        <r>
          <rPr>
            <sz val="10"/>
            <color rgb="FF000000"/>
            <rFont val="Tahoma"/>
            <family val="2"/>
          </rPr>
          <t xml:space="preserve">FX fees applied to crypto conversions
</t>
        </r>
      </text>
    </comment>
    <comment ref="B41" authorId="0" shapeId="0" xr:uid="{A023790B-42AD-1847-B102-6056AB8A8CF0}">
      <text>
        <r>
          <rPr>
            <sz val="10"/>
            <color rgb="FF000000"/>
            <rFont val="Tahoma"/>
            <family val="2"/>
          </rPr>
          <t xml:space="preserve">Estimated FX volume </t>
        </r>
      </text>
    </comment>
    <comment ref="B42" authorId="0" shapeId="0" xr:uid="{2D11AD2C-BE32-924B-BB6E-DA9264A0267D}">
      <text>
        <r>
          <rPr>
            <sz val="10"/>
            <color rgb="FF000000"/>
            <rFont val="Tahoma"/>
            <family val="2"/>
          </rPr>
          <t xml:space="preserve">Percentage of users making Fx per month
</t>
        </r>
      </text>
    </comment>
    <comment ref="B43" authorId="0" shapeId="0" xr:uid="{21D49C59-1843-5B46-86CB-A981CE2A310F}">
      <text>
        <r>
          <rPr>
            <sz val="10"/>
            <color rgb="FF000000"/>
            <rFont val="Tahoma"/>
            <family val="2"/>
          </rPr>
          <t xml:space="preserve">Percentage of withdrawals per month
</t>
        </r>
      </text>
    </comment>
    <comment ref="B44" authorId="0" shapeId="0" xr:uid="{CA714438-1E09-8140-AD0E-139EDD4CBD3E}">
      <text>
        <r>
          <rPr>
            <sz val="10"/>
            <color rgb="FF000000"/>
            <rFont val="Tahoma"/>
            <family val="2"/>
          </rPr>
          <t xml:space="preserve">Monthly flat fee per user: $6 per year compared to a total cost of direct debit for utility bills payments of $10
</t>
        </r>
      </text>
    </comment>
    <comment ref="C47" authorId="0" shapeId="0" xr:uid="{CE8BBA47-F6F0-3448-8BB9-C6249DA99857}">
      <text>
        <r>
          <rPr>
            <sz val="10"/>
            <color rgb="FF000000"/>
            <rFont val="Tahoma"/>
            <family val="2"/>
          </rPr>
          <t>Management fee for Streamable Invest products</t>
        </r>
      </text>
    </comment>
    <comment ref="B55" authorId="0" shapeId="0" xr:uid="{A1582EAE-2E9B-7C47-93D8-571EFA663575}">
      <text>
        <r>
          <rPr>
            <sz val="10"/>
            <color rgb="FF000000"/>
            <rFont val="Tahoma"/>
            <family val="2"/>
          </rPr>
          <t>Quid will offer a discounted fee being part of the Ephelia ecosystem. Comparable platforms such CurrencyCloud or Clear bank would cost between 7k and 9k per month. This means that the savings are in the region of 80-90k yearly.</t>
        </r>
      </text>
    </comment>
    <comment ref="B58" authorId="0" shapeId="0" xr:uid="{9F7FAFB0-5813-ED4E-A16A-231A516F8294}">
      <text>
        <r>
          <rPr>
            <sz val="10"/>
            <color rgb="FF000000"/>
            <rFont val="Tahoma"/>
            <family val="2"/>
          </rPr>
          <t xml:space="preserve">Individual cost per id check, sanctions list, PEP and adverse media
</t>
        </r>
      </text>
    </comment>
    <comment ref="B59" authorId="0" shapeId="0" xr:uid="{73D879E1-4474-3C4A-81CA-B27E2A65A4D5}">
      <text>
        <r>
          <rPr>
            <sz val="10"/>
            <color rgb="FF000000"/>
            <rFont val="Tahoma"/>
            <family val="2"/>
          </rPr>
          <t xml:space="preserve">KYB cost for corporate
</t>
        </r>
      </text>
    </comment>
    <comment ref="B61" authorId="0" shapeId="0" xr:uid="{0D29BF3C-4E46-284E-8E78-BB2D297FE38E}">
      <text>
        <r>
          <rPr>
            <sz val="10"/>
            <color rgb="FF000000"/>
            <rFont val="Tahoma"/>
            <family val="2"/>
          </rPr>
          <t>Thanks to the CaaS (compliance as a service module) offered by Ephelia, the KYC costs are reduced by 50% both in term of monthly fee and single enquiry</t>
        </r>
      </text>
    </comment>
  </commentList>
</comments>
</file>

<file path=xl/sharedStrings.xml><?xml version="1.0" encoding="utf-8"?>
<sst xmlns="http://schemas.openxmlformats.org/spreadsheetml/2006/main" count="988" uniqueCount="440">
  <si>
    <t>Income</t>
  </si>
  <si>
    <t>Costs</t>
  </si>
  <si>
    <t>Month 1</t>
  </si>
  <si>
    <t>Month 2</t>
  </si>
  <si>
    <t>Month 3</t>
  </si>
  <si>
    <t>Month 4</t>
  </si>
  <si>
    <t>Month 5</t>
  </si>
  <si>
    <t>Month 6</t>
  </si>
  <si>
    <t>Month 7</t>
  </si>
  <si>
    <t>Month 8</t>
  </si>
  <si>
    <t>Month 9</t>
  </si>
  <si>
    <t>Month 10</t>
  </si>
  <si>
    <t>Month 11</t>
  </si>
  <si>
    <t>Month 12</t>
  </si>
  <si>
    <t>Month 13</t>
  </si>
  <si>
    <t>Month 14</t>
  </si>
  <si>
    <t>Month 15</t>
  </si>
  <si>
    <t>Month 16</t>
  </si>
  <si>
    <t>Month 17</t>
  </si>
  <si>
    <t>Month 18</t>
  </si>
  <si>
    <t>Month 19</t>
  </si>
  <si>
    <t>Month 20</t>
  </si>
  <si>
    <t>Month 21</t>
  </si>
  <si>
    <t>Month 22</t>
  </si>
  <si>
    <t>Month 23</t>
  </si>
  <si>
    <t>Month 24</t>
  </si>
  <si>
    <t>Month 25</t>
  </si>
  <si>
    <t>Month 26</t>
  </si>
  <si>
    <t>Month 27</t>
  </si>
  <si>
    <t>Month 28</t>
  </si>
  <si>
    <t>Month 29</t>
  </si>
  <si>
    <t>Month 30</t>
  </si>
  <si>
    <t>Month 31</t>
  </si>
  <si>
    <t>Month 32</t>
  </si>
  <si>
    <t>Month 33</t>
  </si>
  <si>
    <t>Month 34</t>
  </si>
  <si>
    <t>Month 35</t>
  </si>
  <si>
    <t>Month 36</t>
  </si>
  <si>
    <t>Month 37</t>
  </si>
  <si>
    <t>Month 38</t>
  </si>
  <si>
    <t>Month 39</t>
  </si>
  <si>
    <t>Month 40</t>
  </si>
  <si>
    <t>Month 41</t>
  </si>
  <si>
    <t>Month 42</t>
  </si>
  <si>
    <t>Month 43</t>
  </si>
  <si>
    <t>Month 44</t>
  </si>
  <si>
    <t>Month 45</t>
  </si>
  <si>
    <t>Month 46</t>
  </si>
  <si>
    <t>Month 47</t>
  </si>
  <si>
    <t>Month 48</t>
  </si>
  <si>
    <t>Month 49</t>
  </si>
  <si>
    <t>Month 50</t>
  </si>
  <si>
    <t>Month 51</t>
  </si>
  <si>
    <t>Month 52</t>
  </si>
  <si>
    <t>Month 53</t>
  </si>
  <si>
    <t>Month 54</t>
  </si>
  <si>
    <t>Month 55</t>
  </si>
  <si>
    <t>Month 56</t>
  </si>
  <si>
    <t>Month 57</t>
  </si>
  <si>
    <t>Month 58</t>
  </si>
  <si>
    <t>Month 59</t>
  </si>
  <si>
    <t>Month 60</t>
  </si>
  <si>
    <t>income Demographics</t>
  </si>
  <si>
    <t>Costs demographics</t>
  </si>
  <si>
    <t>Establishment</t>
  </si>
  <si>
    <t>P&amp;L</t>
  </si>
  <si>
    <t>START DATE</t>
  </si>
  <si>
    <t>Project gross margin</t>
  </si>
  <si>
    <t>Include?</t>
  </si>
  <si>
    <t>Revenues</t>
  </si>
  <si>
    <t>Gross Margin</t>
  </si>
  <si>
    <t>Salaries and Wages</t>
  </si>
  <si>
    <t>G&amp;A</t>
  </si>
  <si>
    <t>Legal &amp; Professional</t>
  </si>
  <si>
    <t>Others</t>
  </si>
  <si>
    <t>EBITDA</t>
  </si>
  <si>
    <t>D&amp;A</t>
  </si>
  <si>
    <t>Intangible asset</t>
  </si>
  <si>
    <t xml:space="preserve">Tangible asset </t>
  </si>
  <si>
    <t>CAPEX</t>
  </si>
  <si>
    <t>CAPEX - Intangible</t>
  </si>
  <si>
    <t>Total</t>
  </si>
  <si>
    <t>Amortization</t>
  </si>
  <si>
    <t>Intangible asset - Net</t>
  </si>
  <si>
    <t>CAPEX - Tangible</t>
  </si>
  <si>
    <t>Depreciation</t>
  </si>
  <si>
    <t>Depreciation Fund</t>
  </si>
  <si>
    <t>Tangible asset - Net</t>
  </si>
  <si>
    <t>Annual</t>
  </si>
  <si>
    <t>Semi-Annual</t>
  </si>
  <si>
    <t>Quarterly</t>
  </si>
  <si>
    <t>Nominal</t>
  </si>
  <si>
    <t>Issue date</t>
  </si>
  <si>
    <t>Maturity Date</t>
  </si>
  <si>
    <t>Coupon</t>
  </si>
  <si>
    <t>Frequency</t>
  </si>
  <si>
    <t>Bond 1</t>
  </si>
  <si>
    <t>Bond 2</t>
  </si>
  <si>
    <t>Bond 3</t>
  </si>
  <si>
    <t>Bond 4</t>
  </si>
  <si>
    <t>Bond 5</t>
  </si>
  <si>
    <t>Bond 6</t>
  </si>
  <si>
    <t>Bond 7</t>
  </si>
  <si>
    <t>Bond 8</t>
  </si>
  <si>
    <t>Bond 9</t>
  </si>
  <si>
    <t>Bond 10</t>
  </si>
  <si>
    <t>Loan 1</t>
  </si>
  <si>
    <t>Cash injection</t>
  </si>
  <si>
    <t>Bond Repayment</t>
  </si>
  <si>
    <t>Interests</t>
  </si>
  <si>
    <t>Loan 2</t>
  </si>
  <si>
    <t>Loan 3</t>
  </si>
  <si>
    <t>Bonds</t>
  </si>
  <si>
    <t>Loans</t>
  </si>
  <si>
    <t>Bond 11</t>
  </si>
  <si>
    <t>Bond 12</t>
  </si>
  <si>
    <t>Loan 4</t>
  </si>
  <si>
    <t>Loan 5</t>
  </si>
  <si>
    <t>Loan 6</t>
  </si>
  <si>
    <t>Loan Repayment</t>
  </si>
  <si>
    <t>Insert new Capex tangible: hardware, furniture, real estate</t>
  </si>
  <si>
    <t>Insert new loan</t>
  </si>
  <si>
    <t>Bondholder 1</t>
  </si>
  <si>
    <t>Bondholder2</t>
  </si>
  <si>
    <t>Bondholder 3</t>
  </si>
  <si>
    <t>Bondholder 4</t>
  </si>
  <si>
    <t>Bondholder 5</t>
  </si>
  <si>
    <t>Bunch of Bondholders</t>
  </si>
  <si>
    <t>Bondholder 6</t>
  </si>
  <si>
    <t>Bondholder 7</t>
  </si>
  <si>
    <t>Bondholder 8</t>
  </si>
  <si>
    <t>Bondholder 9</t>
  </si>
  <si>
    <t>Bondholder 10</t>
  </si>
  <si>
    <t>Bondholder 11</t>
  </si>
  <si>
    <t>Lender 1</t>
  </si>
  <si>
    <t>Lender 2</t>
  </si>
  <si>
    <t>Lender 4</t>
  </si>
  <si>
    <t>Shareholders and directors loans</t>
  </si>
  <si>
    <t>Marketing</t>
  </si>
  <si>
    <t>Product/Service</t>
  </si>
  <si>
    <t>Rent</t>
  </si>
  <si>
    <t>Heat, Light &amp; Water</t>
  </si>
  <si>
    <t>Landline Phones</t>
  </si>
  <si>
    <t>Mobile Phones</t>
  </si>
  <si>
    <t>Print &amp; Stationary</t>
  </si>
  <si>
    <t>Insurance</t>
  </si>
  <si>
    <t>Courier</t>
  </si>
  <si>
    <t>General Expenses</t>
  </si>
  <si>
    <t>Subscriptions</t>
  </si>
  <si>
    <t>TOTAL</t>
  </si>
  <si>
    <t>Travel</t>
  </si>
  <si>
    <t>Entertainment</t>
  </si>
  <si>
    <t>Subsistence</t>
  </si>
  <si>
    <t>IT Support &amp; Maintenance</t>
  </si>
  <si>
    <t>Computer/Hardware Purchases</t>
  </si>
  <si>
    <t>Software Support &amp; Maintenance</t>
  </si>
  <si>
    <t>Legal &amp; Other Professional Fees</t>
  </si>
  <si>
    <t>Legal Fees</t>
  </si>
  <si>
    <t>Accounting Fees</t>
  </si>
  <si>
    <t>Regulatory Fees</t>
  </si>
  <si>
    <t>Audit Fees</t>
  </si>
  <si>
    <t>Other Professional Fees</t>
  </si>
  <si>
    <t>PR &amp; Marketing</t>
  </si>
  <si>
    <t>Other Costs</t>
  </si>
  <si>
    <t>Bank Charges</t>
  </si>
  <si>
    <t>FX Charges</t>
  </si>
  <si>
    <t>Irrecoverable VAT</t>
  </si>
  <si>
    <t>TOTAL Overheads</t>
  </si>
  <si>
    <t>Total costs</t>
  </si>
  <si>
    <t>€</t>
  </si>
  <si>
    <t>Monthly Salary</t>
  </si>
  <si>
    <t>Total Cost</t>
  </si>
  <si>
    <t>Port IT Platform</t>
  </si>
  <si>
    <t>Infrastructure (Cloud)</t>
  </si>
  <si>
    <t>Location</t>
  </si>
  <si>
    <t>IT</t>
  </si>
  <si>
    <t>Establishment and G&amp;A</t>
  </si>
  <si>
    <t>Total Costs</t>
  </si>
  <si>
    <t>N° clients</t>
  </si>
  <si>
    <t>Monthly fee per client</t>
  </si>
  <si>
    <t>N° accounts retail</t>
  </si>
  <si>
    <t>NIC+pension</t>
  </si>
  <si>
    <t>Refinitive</t>
  </si>
  <si>
    <t>Volume</t>
  </si>
  <si>
    <t>SPS</t>
  </si>
  <si>
    <t>EBIT</t>
  </si>
  <si>
    <t>Interest expenses</t>
  </si>
  <si>
    <t>Net Profit/(Loss)</t>
  </si>
  <si>
    <t>Income statement</t>
  </si>
  <si>
    <t>Brand terms ads</t>
  </si>
  <si>
    <t>Prepaid Cards ads</t>
  </si>
  <si>
    <t>Business Accounts ads</t>
  </si>
  <si>
    <t>Company Formation ads</t>
  </si>
  <si>
    <t xml:space="preserve">Invoicing ads </t>
  </si>
  <si>
    <t>Display advertising</t>
  </si>
  <si>
    <t>Paid Social</t>
  </si>
  <si>
    <t>Google App Campaigns</t>
  </si>
  <si>
    <t>Campaigns</t>
  </si>
  <si>
    <t>Partners</t>
  </si>
  <si>
    <t>Physical card postage and packaging</t>
  </si>
  <si>
    <t>PR &amp; Marketing QUID</t>
  </si>
  <si>
    <t>USA launch / campaigns</t>
  </si>
  <si>
    <t>Social Ads (Linkedin + facebook)</t>
  </si>
  <si>
    <t>Content / Lead magnets (expert)</t>
  </si>
  <si>
    <t>PPC Campaigns</t>
  </si>
  <si>
    <t>Associations/ Memberships</t>
  </si>
  <si>
    <t>Events/ breakfast briefings</t>
  </si>
  <si>
    <t xml:space="preserve">PR &amp; Trade Advertising </t>
  </si>
  <si>
    <t>Store Referral campaign</t>
  </si>
  <si>
    <t>PR &amp; Marketing TOONIE</t>
  </si>
  <si>
    <t>Month</t>
  </si>
  <si>
    <t>Cost of sales</t>
  </si>
  <si>
    <t xml:space="preserve">Revenues </t>
  </si>
  <si>
    <t>Monthly rent</t>
  </si>
  <si>
    <t>People</t>
  </si>
  <si>
    <t>Percentage of the rent</t>
  </si>
  <si>
    <t>Board</t>
  </si>
  <si>
    <t>Chairman</t>
  </si>
  <si>
    <t>NED</t>
  </si>
  <si>
    <t>Revenues-Costs</t>
  </si>
  <si>
    <t>Remittance-PSD2</t>
  </si>
  <si>
    <t>Services</t>
  </si>
  <si>
    <t>Fees</t>
  </si>
  <si>
    <t>Compliance</t>
  </si>
  <si>
    <t>Analyst</t>
  </si>
  <si>
    <t>Plan Balance Sheet</t>
  </si>
  <si>
    <t>Assets</t>
  </si>
  <si>
    <t>Year 1</t>
  </si>
  <si>
    <t>Year 2</t>
  </si>
  <si>
    <t>Year 3</t>
  </si>
  <si>
    <t>Current assets</t>
  </si>
  <si>
    <t>Cash &amp; cash equivalents (cash, post office &amp; bank accounts, securities that can be liquidated at short notice)</t>
  </si>
  <si>
    <t>Receivables</t>
  </si>
  <si>
    <t>Inventories (merchandise, stocks of materials)</t>
  </si>
  <si>
    <t>Finished goods, semi-finished goods, work in progress</t>
  </si>
  <si>
    <t>Prepaid expenses and deferred charges</t>
  </si>
  <si>
    <t>Total current assets</t>
  </si>
  <si>
    <t>Fixed assets</t>
  </si>
  <si>
    <t>Financial investments: investments in companies</t>
  </si>
  <si>
    <t>Financial investments: long-term loans</t>
  </si>
  <si>
    <t>Plant and machinery, tools, production and warehousing equipment</t>
  </si>
  <si>
    <t>Office equipment, computer systems, communication systems, office furniture</t>
  </si>
  <si>
    <t>Vehicles</t>
  </si>
  <si>
    <t>Real estate (buildings and land)</t>
  </si>
  <si>
    <t>Intangible assets (patents, licenses, goodwill)</t>
  </si>
  <si>
    <t>Total long-term assets</t>
  </si>
  <si>
    <t>Total assets</t>
  </si>
  <si>
    <t>Liabilities and Shareholders' Equity</t>
  </si>
  <si>
    <t>Short-term liabilities</t>
  </si>
  <si>
    <t>Short-term liabilities from goods and services (trade and other payables)</t>
  </si>
  <si>
    <t>Short-term financial liabilities (bank debts, etc.)</t>
  </si>
  <si>
    <t>Other short-term liabilities (e.g. value added tax, dividends payable)</t>
  </si>
  <si>
    <t>Accrued expenses and deferred income and short-term provisions</t>
  </si>
  <si>
    <t>Total short-term liabilities</t>
  </si>
  <si>
    <t>Long-term liabilities</t>
  </si>
  <si>
    <t>Long-term financial liabilities (long-term bank debt, lease obligations, mortgage debts)</t>
  </si>
  <si>
    <t>Other long-term liabilities</t>
  </si>
  <si>
    <t>Long-term provisions</t>
  </si>
  <si>
    <t>Total long-term liabilities</t>
  </si>
  <si>
    <t>Shareholders' equity</t>
  </si>
  <si>
    <t>Equity/company capital/share capital</t>
  </si>
  <si>
    <t>Private (only for general and limited partnerships)</t>
  </si>
  <si>
    <t>Reserves, balance sheet (accumulated) profits</t>
  </si>
  <si>
    <t>Total shareholders' equity</t>
  </si>
  <si>
    <t>Total liabilities and shareholders' equity</t>
  </si>
  <si>
    <t>Plan – Income Statement</t>
  </si>
  <si>
    <t>in %</t>
  </si>
  <si>
    <t>Revenues from the sale of goods and services (sales)</t>
  </si>
  <si>
    <t>-</t>
  </si>
  <si>
    <t>Cost of goods &amp; services sold (materials, goods &amp; third-party services)</t>
  </si>
  <si>
    <t>=</t>
  </si>
  <si>
    <t>Gross income (gross profit)</t>
  </si>
  <si>
    <t>Staff costs</t>
  </si>
  <si>
    <t>Expenditure for premises</t>
  </si>
  <si>
    <t>Maintenance, repairs, replacements, leasing</t>
  </si>
  <si>
    <t>Expenditure for vehicles and transport</t>
  </si>
  <si>
    <t>Property insurance, charges, fees, permits</t>
  </si>
  <si>
    <t>Expenditure for energy and disposal</t>
  </si>
  <si>
    <t>Administration and IT costs</t>
  </si>
  <si>
    <t>Advertising costs</t>
  </si>
  <si>
    <t>Other operating expenses</t>
  </si>
  <si>
    <t>Interest expense</t>
  </si>
  <si>
    <t>+</t>
  </si>
  <si>
    <t>Interest income</t>
  </si>
  <si>
    <t>Depreciation and write-downs</t>
  </si>
  <si>
    <t>Operating income</t>
  </si>
  <si>
    <t>Extraordinary expenses</t>
  </si>
  <si>
    <t>Extraordinary income</t>
  </si>
  <si>
    <t>Non-operating expenses</t>
  </si>
  <si>
    <t>Non-operating income</t>
  </si>
  <si>
    <t>Tax expense</t>
  </si>
  <si>
    <t>Profit/loss</t>
  </si>
  <si>
    <t>**Includes tax deductions due to interest expenses</t>
  </si>
  <si>
    <t>*After imputed tax and before interest</t>
  </si>
  <si>
    <t>Closing balance of cash &amp; cash equivalents as of Dec. 31</t>
  </si>
  <si>
    <t xml:space="preserve"> =</t>
  </si>
  <si>
    <t>Opening balance of cash and cash equivalents as of Jan. 1</t>
  </si>
  <si>
    <t xml:space="preserve"> +</t>
  </si>
  <si>
    <t>Net cash inflow/outflow from B, I and F</t>
  </si>
  <si>
    <t>Cash inflow/outflow from financing activity (F)</t>
  </si>
  <si>
    <t xml:space="preserve">Dividends paid </t>
  </si>
  <si>
    <t xml:space="preserve"> -</t>
  </si>
  <si>
    <t>Increase in shareholders’ equity</t>
  </si>
  <si>
    <t xml:space="preserve"> +/-</t>
  </si>
  <si>
    <t>Net change in shareholders’ equity</t>
  </si>
  <si>
    <t>Interest on debt**</t>
  </si>
  <si>
    <t>Bank loan</t>
  </si>
  <si>
    <t>Net change in long-term liabilities</t>
  </si>
  <si>
    <t>Cash inflow/outflow from capital investment activity (I)</t>
  </si>
  <si>
    <t>+/- Changes in fixed assets</t>
  </si>
  <si>
    <t>Cash flow from operations (B)</t>
  </si>
  <si>
    <t>Changes in working capital (excl. cash and cash equivalents, and securities)</t>
  </si>
  <si>
    <t>Non-liquidity-related expenses</t>
  </si>
  <si>
    <t>Non-liquidity-related revenues</t>
  </si>
  <si>
    <t>Operating profit*</t>
  </si>
  <si>
    <t>Salaries</t>
  </si>
  <si>
    <t>Overheads</t>
  </si>
  <si>
    <t>Cash Burning</t>
  </si>
  <si>
    <t>Cash in hand</t>
  </si>
  <si>
    <t>Capex</t>
  </si>
  <si>
    <t>Downloads</t>
  </si>
  <si>
    <t>Money Transfers</t>
  </si>
  <si>
    <t>GBPUSD</t>
  </si>
  <si>
    <t>$</t>
  </si>
  <si>
    <t>Base</t>
  </si>
  <si>
    <t>Best</t>
  </si>
  <si>
    <t>Worst</t>
  </si>
  <si>
    <t>Insert new Capex intangible: software, IP, Trademark</t>
  </si>
  <si>
    <t>Today</t>
  </si>
  <si>
    <t>Drawdowns</t>
  </si>
  <si>
    <t>Date</t>
  </si>
  <si>
    <t>Amount</t>
  </si>
  <si>
    <t>Scenarios</t>
  </si>
  <si>
    <t>IT costs</t>
  </si>
  <si>
    <t>Mktg</t>
  </si>
  <si>
    <t>Salary</t>
  </si>
  <si>
    <t>//</t>
  </si>
  <si>
    <t xml:space="preserve">Plan – Cash Flow Statement </t>
  </si>
  <si>
    <t>Loan outstanding</t>
  </si>
  <si>
    <t>Accrued interests</t>
  </si>
  <si>
    <t>Tot</t>
  </si>
  <si>
    <t>Cash Burning/generation</t>
  </si>
  <si>
    <t>Country</t>
  </si>
  <si>
    <t>Citizens</t>
  </si>
  <si>
    <t>Switzerland</t>
  </si>
  <si>
    <t>United Kingdom</t>
  </si>
  <si>
    <t>United States</t>
  </si>
  <si>
    <t>Italy</t>
  </si>
  <si>
    <t>France</t>
  </si>
  <si>
    <t>Spain</t>
  </si>
  <si>
    <t>Germany</t>
  </si>
  <si>
    <t>TOT</t>
  </si>
  <si>
    <t xml:space="preserve">Sponsor bank </t>
  </si>
  <si>
    <t>Sponsor Bank</t>
  </si>
  <si>
    <t>FREE CASH FLOW</t>
  </si>
  <si>
    <t>Discount rate</t>
  </si>
  <si>
    <t>Discount factor</t>
  </si>
  <si>
    <t>DISCOUNTED FREE CASH FLOW</t>
  </si>
  <si>
    <t>FAIR VALUE CALCULATION</t>
  </si>
  <si>
    <t>Terminal value</t>
  </si>
  <si>
    <t>Discounted terminal value</t>
  </si>
  <si>
    <t>Enterprise value</t>
  </si>
  <si>
    <t>Net debt as valuation date</t>
  </si>
  <si>
    <t>Sale of non-operating assets</t>
  </si>
  <si>
    <t>Equity value</t>
  </si>
  <si>
    <t>net current prices (USD)</t>
  </si>
  <si>
    <t>Valuation method: DFCF</t>
  </si>
  <si>
    <t>Valuation method: Ebitda Multiple</t>
  </si>
  <si>
    <t>Ebitda 2026</t>
  </si>
  <si>
    <t>Discounted Ebitda</t>
  </si>
  <si>
    <t>Philippines</t>
  </si>
  <si>
    <t>Indonesia</t>
  </si>
  <si>
    <t>Japan</t>
  </si>
  <si>
    <t>Operations</t>
  </si>
  <si>
    <t>Individual</t>
  </si>
  <si>
    <t>Merchant</t>
  </si>
  <si>
    <t>Monthly</t>
  </si>
  <si>
    <t>Compliance tool</t>
  </si>
  <si>
    <t>Taxation - 19%</t>
  </si>
  <si>
    <t>PayPerUse</t>
  </si>
  <si>
    <t>Merchant A</t>
  </si>
  <si>
    <t>Merchant B</t>
  </si>
  <si>
    <t>Merchant C</t>
  </si>
  <si>
    <t>Merchant D</t>
  </si>
  <si>
    <t>Merchant E</t>
  </si>
  <si>
    <t>Increase %</t>
  </si>
  <si>
    <t>Recurring payments</t>
  </si>
  <si>
    <t>Pricing</t>
  </si>
  <si>
    <t>rate $/h</t>
  </si>
  <si>
    <t>avg spent monthly</t>
  </si>
  <si>
    <t>Hours spent</t>
  </si>
  <si>
    <t>Streaming fees</t>
  </si>
  <si>
    <t>Withdrawal fees</t>
  </si>
  <si>
    <t>FX fees</t>
  </si>
  <si>
    <t>FX in percentage of volume</t>
  </si>
  <si>
    <t>Wallet withdrawals per months</t>
  </si>
  <si>
    <t>FX Volume</t>
  </si>
  <si>
    <t>PayPerUse Demographics</t>
  </si>
  <si>
    <t>Recurring Demographics</t>
  </si>
  <si>
    <t>Customer 1</t>
  </si>
  <si>
    <t>Customer 2</t>
  </si>
  <si>
    <t>Customer 3</t>
  </si>
  <si>
    <t>Flat fee per user</t>
  </si>
  <si>
    <t>CEO (Tegon)</t>
  </si>
  <si>
    <t>Streamable Invest</t>
  </si>
  <si>
    <t>Average investment</t>
  </si>
  <si>
    <t>AUM</t>
  </si>
  <si>
    <t>Investment fees</t>
  </si>
  <si>
    <t>Annual mngt fee</t>
  </si>
  <si>
    <t>DEX</t>
  </si>
  <si>
    <t>Users</t>
  </si>
  <si>
    <t xml:space="preserve">Average trade </t>
  </si>
  <si>
    <t>Average deposit</t>
  </si>
  <si>
    <t>Stable fees</t>
  </si>
  <si>
    <t>Weighted fees</t>
  </si>
  <si>
    <t>Stable Trades</t>
  </si>
  <si>
    <t>Weighted trades</t>
  </si>
  <si>
    <t>TVL</t>
  </si>
  <si>
    <t>LP providers</t>
  </si>
  <si>
    <t>GBG</t>
  </si>
  <si>
    <t>Wolfden</t>
  </si>
  <si>
    <t>Streamable Invest customers</t>
  </si>
  <si>
    <t>KYC onboarding</t>
  </si>
  <si>
    <t xml:space="preserve">Percentage of individuals </t>
  </si>
  <si>
    <t>Percentage of corporates</t>
  </si>
  <si>
    <t>UK</t>
  </si>
  <si>
    <t>CFO</t>
  </si>
  <si>
    <t>CTO</t>
  </si>
  <si>
    <t>LITH</t>
  </si>
  <si>
    <t>Researcher</t>
  </si>
  <si>
    <t>Admin</t>
  </si>
  <si>
    <t>Capital injection/dividends</t>
  </si>
  <si>
    <t>Reference: https://pages.stern.nyu.edu/~adamodar/</t>
  </si>
  <si>
    <t>Wacc*</t>
  </si>
  <si>
    <t>**Aggregate enterprise value divided by aggregate earnings before interest, taxes, depreciation and R&amp;D, across all firms in group. (Enterprise Value = Market Capitalization + Total Debt - Cash)</t>
  </si>
  <si>
    <t>*Required return on invested capital, the average cost for the comparable sector (Software (System &amp; Application)  is 11.65%</t>
  </si>
  <si>
    <t>Growth Rate**</t>
  </si>
  <si>
    <t>Multiple EV/EbitdaR&amp;D***</t>
  </si>
  <si>
    <t>** Sector estimeted growth rate 25.31%</t>
  </si>
  <si>
    <t>Discounted FCF (2023-2027)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</si>
</sst>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_(* \(#,##0.00\);_(* &quot;-&quot;??_);_(@_)"/>
    <numFmt numFmtId="164" formatCode="_-* #,##0.00_-;\-* #,##0.00_-;_-* &quot;-&quot;??_-;_-@_-"/>
    <numFmt numFmtId="165" formatCode="_-&quot;€&quot;* #,##0.00_-;\-&quot;€&quot;* #,##0.00_-;_-&quot;€&quot;* &quot;-&quot;??_-;_-@_-"/>
    <numFmt numFmtId="166" formatCode="_-* #,##0_-;\-* #,##0_-;_-* &quot;-&quot;??_-;_-@_-"/>
    <numFmt numFmtId="167" formatCode="0.0%"/>
    <numFmt numFmtId="168" formatCode="#,##0_);\(#,##0\);&quot;-&quot;_);* @_)"/>
    <numFmt numFmtId="169" formatCode="_-&quot;€&quot;* #,##0.0_-;\-&quot;€&quot;* #,##0.0_-;_-&quot;€&quot;* &quot;-&quot;??_-;_-@_-"/>
    <numFmt numFmtId="170" formatCode="_-&quot;€&quot;* #,##0_-;\-&quot;€&quot;* #,##0_-;_-&quot;€&quot;* &quot;-&quot;??_-;_-@_-"/>
    <numFmt numFmtId="171" formatCode="_-[$€-410]\ * #,##0_-;\-[$€-410]\ * #,##0_-;_-[$€-410]\ * &quot;-&quot;??_-;_-@_-"/>
    <numFmt numFmtId="172" formatCode="_-* #,##0.0_-;\-* #,##0.0_-;_-* &quot;-&quot;??_-;_-@_-"/>
    <numFmt numFmtId="173" formatCode="0.0"/>
    <numFmt numFmtId="174" formatCode="_-[$£-809]* #,##0_-;\-[$£-809]* #,##0_-;_-[$£-809]* &quot;-&quot;??_-;_-@_-"/>
    <numFmt numFmtId="175" formatCode="_-[$€-2]\ * #,##0_-;\-[$€-2]\ * #,##0_-;_-[$€-2]\ * &quot;-&quot;??_-;_-@_-"/>
    <numFmt numFmtId="176" formatCode="_-[$$-409]* #,##0.0_ ;_-[$$-409]* \-#,##0.0\ ;_-[$$-409]* &quot;-&quot;??_ ;_-@_ "/>
    <numFmt numFmtId="177" formatCode="_-[$$-409]* #,##0_ ;_-[$$-409]* \-#,##0\ ;_-[$$-409]* &quot;-&quot;??_ ;_-@_ "/>
    <numFmt numFmtId="178" formatCode="_-[$€-2]\ * #,##0.00_-;\-[$€-2]\ * #,##0.00_-;_-[$€-2]\ * &quot;-&quot;??_-;_-@_-"/>
    <numFmt numFmtId="179" formatCode="_-[$NZ$-481]* #,##0.00_-;\-[$NZ$-481]* #,##0.00_-;_-[$NZ$-481]* &quot;-&quot;??_-;_-@_-"/>
    <numFmt numFmtId="180" formatCode="_-[$NZD]\ * #,##0_-;\-[$NZD]\ * #,##0_-;_-[$NZD]\ * &quot;-&quot;??_-;_-@_-"/>
    <numFmt numFmtId="181" formatCode="_-* #,##0.00\ [$CHF-100C]_-;\-* #,##0.00\ [$CHF-100C]_-;_-* &quot;-&quot;??\ [$CHF-100C]_-;_-@_-"/>
    <numFmt numFmtId="182" formatCode="_-* #,##0.0\ [$CHF-100C]_-;\-* #,##0.0\ [$CHF-100C]_-;_-* &quot;-&quot;??\ [$CHF-100C]_-;_-@_-"/>
    <numFmt numFmtId="183" formatCode="_-* #,##0\ [$CHF-100C]_-;\-* #,##0\ [$CHF-100C]_-;_-* &quot;-&quot;??\ [$CHF-100C]_-;_-@_-"/>
    <numFmt numFmtId="184" formatCode="_-&quot;€&quot;* #,##0.000_-;\-&quot;€&quot;* #,##0.000_-;_-&quot;€&quot;* &quot;-&quot;??_-;_-@_-"/>
    <numFmt numFmtId="185" formatCode="_([$$-409]* #,##0.00_);_([$$-409]* \(#,##0.00\);_([$$-409]* &quot;-&quot;??_);_(@_)"/>
    <numFmt numFmtId="186" formatCode="_(* #,##0_);_(* \(#,##0\);_(* &quot;-&quot;??_);_(@_)"/>
    <numFmt numFmtId="187" formatCode="\ #,##0\ ;\(#,##0\);\-\ "/>
    <numFmt numFmtId="188" formatCode="0.000"/>
    <numFmt numFmtId="189" formatCode="&quot;year &quot;0"/>
    <numFmt numFmtId="190" formatCode="_([$$-409]* #,##0_);_([$$-409]* \(#,##0\);_([$$-409]* &quot;-&quot;??_);_(@_)"/>
    <numFmt numFmtId="191" formatCode="0.0000%"/>
    <numFmt numFmtId="192" formatCode="\ #,##0.00\ ;\(#,##0.00\);\-\ "/>
  </numFmts>
  <fonts count="94">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charset val="204"/>
      <scheme val="minor"/>
    </font>
    <font>
      <u/>
      <sz val="12"/>
      <color theme="10"/>
      <name val="Calibri"/>
      <family val="2"/>
      <charset val="204"/>
      <scheme val="minor"/>
    </font>
    <font>
      <u/>
      <sz val="12"/>
      <color theme="11"/>
      <name val="Calibri"/>
      <family val="2"/>
      <charset val="204"/>
      <scheme val="minor"/>
    </font>
    <font>
      <b/>
      <sz val="10"/>
      <color theme="1"/>
      <name val="Calibri"/>
      <family val="2"/>
      <scheme val="minor"/>
    </font>
    <font>
      <sz val="12"/>
      <color rgb="FFFF0000"/>
      <name val="Calibri"/>
      <family val="2"/>
      <scheme val="minor"/>
    </font>
    <font>
      <b/>
      <sz val="12"/>
      <color theme="1"/>
      <name val="Calibri"/>
      <family val="2"/>
      <scheme val="minor"/>
    </font>
    <font>
      <sz val="12"/>
      <color rgb="FF00B0F0"/>
      <name val="Calibri"/>
      <family val="2"/>
      <charset val="204"/>
      <scheme val="minor"/>
    </font>
    <font>
      <sz val="12"/>
      <color rgb="FFFF0000"/>
      <name val="Calibri"/>
      <family val="2"/>
      <charset val="204"/>
      <scheme val="minor"/>
    </font>
    <font>
      <sz val="12"/>
      <color rgb="FF00B0F0"/>
      <name val="Calibri"/>
      <family val="2"/>
      <scheme val="minor"/>
    </font>
    <font>
      <sz val="12"/>
      <color theme="1"/>
      <name val="Calibri"/>
      <family val="2"/>
      <charset val="204"/>
      <scheme val="minor"/>
    </font>
    <font>
      <sz val="16"/>
      <color theme="1"/>
      <name val="Calibri"/>
      <family val="2"/>
      <scheme val="minor"/>
    </font>
    <font>
      <b/>
      <sz val="16"/>
      <color theme="1"/>
      <name val="Calibri"/>
      <family val="2"/>
      <scheme val="minor"/>
    </font>
    <font>
      <sz val="20"/>
      <color theme="1"/>
      <name val="Calibri"/>
      <family val="2"/>
      <scheme val="minor"/>
    </font>
    <font>
      <b/>
      <sz val="20"/>
      <color theme="1"/>
      <name val="Calibri"/>
      <family val="2"/>
      <scheme val="minor"/>
    </font>
    <font>
      <b/>
      <sz val="20"/>
      <color theme="0"/>
      <name val="Calibri"/>
      <family val="2"/>
      <scheme val="minor"/>
    </font>
    <font>
      <i/>
      <sz val="20"/>
      <color theme="1"/>
      <name val="Calibri"/>
      <family val="2"/>
      <scheme val="minor"/>
    </font>
    <font>
      <i/>
      <sz val="20"/>
      <color theme="1" tint="0.499984740745262"/>
      <name val="Calibri"/>
      <family val="2"/>
      <scheme val="minor"/>
    </font>
    <font>
      <sz val="10"/>
      <name val="MS Sans Serif"/>
      <family val="2"/>
    </font>
    <font>
      <sz val="10"/>
      <name val="Arial"/>
      <family val="2"/>
    </font>
    <font>
      <i/>
      <sz val="16"/>
      <color theme="1"/>
      <name val="Calibri"/>
      <family val="2"/>
      <scheme val="minor"/>
    </font>
    <font>
      <sz val="9"/>
      <color theme="1"/>
      <name val="Arial"/>
      <family val="2"/>
    </font>
    <font>
      <b/>
      <sz val="16"/>
      <name val="Calibri"/>
      <family val="2"/>
      <scheme val="minor"/>
    </font>
    <font>
      <sz val="16"/>
      <name val="Calibri"/>
      <family val="2"/>
      <scheme val="minor"/>
    </font>
    <font>
      <sz val="8"/>
      <name val="Arial"/>
      <family val="2"/>
    </font>
    <font>
      <sz val="20"/>
      <color theme="0"/>
      <name val="Calibri"/>
      <family val="2"/>
      <scheme val="minor"/>
    </font>
    <font>
      <sz val="16"/>
      <color rgb="FF00B0F0"/>
      <name val="Calibri"/>
      <family val="2"/>
      <scheme val="minor"/>
    </font>
    <font>
      <sz val="14"/>
      <color theme="0"/>
      <name val="Calibri"/>
      <family val="2"/>
      <scheme val="minor"/>
    </font>
    <font>
      <sz val="14"/>
      <color theme="1"/>
      <name val="Calibri"/>
      <family val="2"/>
      <scheme val="minor"/>
    </font>
    <font>
      <b/>
      <sz val="14"/>
      <color theme="1"/>
      <name val="Calibri"/>
      <family val="2"/>
      <scheme val="minor"/>
    </font>
    <font>
      <sz val="14"/>
      <color rgb="FF00B0F0"/>
      <name val="Calibri"/>
      <family val="2"/>
      <scheme val="minor"/>
    </font>
    <font>
      <b/>
      <sz val="14"/>
      <color theme="0"/>
      <name val="Calibri"/>
      <family val="2"/>
      <scheme val="minor"/>
    </font>
    <font>
      <sz val="14"/>
      <color rgb="FFFF0000"/>
      <name val="Calibri"/>
      <family val="2"/>
      <scheme val="minor"/>
    </font>
    <font>
      <b/>
      <sz val="12"/>
      <color rgb="FF00B0F0"/>
      <name val="Calibri"/>
      <family val="2"/>
      <scheme val="minor"/>
    </font>
    <font>
      <u/>
      <sz val="12"/>
      <color theme="1"/>
      <name val="Calibri"/>
      <family val="2"/>
      <charset val="204"/>
      <scheme val="minor"/>
    </font>
    <font>
      <sz val="12"/>
      <color theme="0"/>
      <name val="Calibri"/>
      <family val="2"/>
      <scheme val="minor"/>
    </font>
    <font>
      <b/>
      <sz val="11"/>
      <color theme="1"/>
      <name val="Calibri"/>
      <family val="2"/>
      <scheme val="minor"/>
    </font>
    <font>
      <sz val="11"/>
      <color theme="1"/>
      <name val="Calibri"/>
      <family val="2"/>
      <scheme val="minor"/>
    </font>
    <font>
      <sz val="12"/>
      <color rgb="FF000000"/>
      <name val="Calibri"/>
      <family val="2"/>
      <scheme val="minor"/>
    </font>
    <font>
      <sz val="11"/>
      <color theme="4"/>
      <name val="Calibri"/>
      <family val="2"/>
      <scheme val="minor"/>
    </font>
    <font>
      <b/>
      <sz val="11"/>
      <color theme="4"/>
      <name val="Calibri"/>
      <family val="2"/>
      <scheme val="minor"/>
    </font>
    <font>
      <sz val="8"/>
      <name val="Calibri"/>
      <family val="2"/>
      <scheme val="minor"/>
    </font>
    <font>
      <sz val="12"/>
      <color rgb="FF00B050"/>
      <name val="Calibri"/>
      <family val="2"/>
      <scheme val="minor"/>
    </font>
    <font>
      <sz val="9"/>
      <name val="Geneva"/>
      <family val="2"/>
    </font>
    <font>
      <sz val="22"/>
      <color theme="1"/>
      <name val="Credit Suisse Headline"/>
      <family val="2"/>
    </font>
    <font>
      <sz val="14"/>
      <color indexed="9"/>
      <name val="Credit Suisse Type Roman"/>
      <family val="2"/>
    </font>
    <font>
      <sz val="9"/>
      <name val="Credit Suisse Type Roman"/>
      <family val="2"/>
    </font>
    <font>
      <b/>
      <sz val="14"/>
      <name val="Credit Suisse Type Roman"/>
      <family val="2"/>
    </font>
    <font>
      <sz val="9"/>
      <color rgb="FF000000"/>
      <name val="Credit Suisse Type Light"/>
      <family val="2"/>
    </font>
    <font>
      <b/>
      <sz val="13"/>
      <color rgb="FF000000"/>
      <name val="Credit Suisse Type Light"/>
      <family val="2"/>
    </font>
    <font>
      <sz val="12"/>
      <color rgb="FF000000"/>
      <name val="Credit Suisse Type Light"/>
      <family val="2"/>
    </font>
    <font>
      <sz val="9"/>
      <color indexed="8"/>
      <name val="Credit Suisse Type Roman"/>
      <family val="2"/>
    </font>
    <font>
      <b/>
      <sz val="11"/>
      <color rgb="FF000000"/>
      <name val="Credit Suisse Type Light"/>
      <family val="2"/>
    </font>
    <font>
      <sz val="11"/>
      <color rgb="FF000000"/>
      <name val="Credit Suisse Type Light"/>
      <family val="2"/>
    </font>
    <font>
      <b/>
      <sz val="10"/>
      <color rgb="FF000000"/>
      <name val="Credit Suisse Type Light"/>
      <family val="2"/>
    </font>
    <font>
      <sz val="10"/>
      <color rgb="FF000000"/>
      <name val="Credit Suisse Type Light"/>
      <family val="2"/>
    </font>
    <font>
      <sz val="9"/>
      <color indexed="9"/>
      <name val="Credit Suisse Type Roman"/>
      <family val="2"/>
    </font>
    <font>
      <sz val="12"/>
      <color indexed="9"/>
      <name val="Credit Suisse Type Roman"/>
      <family val="2"/>
    </font>
    <font>
      <sz val="12"/>
      <name val="Credit Suisse Type Roman"/>
      <family val="2"/>
    </font>
    <font>
      <b/>
      <sz val="12"/>
      <name val="Credit Suisse Type Roman"/>
      <family val="2"/>
    </font>
    <font>
      <sz val="9"/>
      <name val="Credit Suisse Type Light"/>
      <family val="2"/>
    </font>
    <font>
      <sz val="10"/>
      <name val="Credit Suisse Type Light"/>
      <family val="2"/>
    </font>
    <font>
      <sz val="10"/>
      <name val="Geneva"/>
      <family val="2"/>
    </font>
    <font>
      <sz val="10"/>
      <color indexed="8"/>
      <name val="Credit Suisse Type Roman"/>
      <family val="2"/>
    </font>
    <font>
      <sz val="10"/>
      <color rgb="FF000000"/>
      <name val="Credit Suisse Type Roman"/>
      <family val="2"/>
    </font>
    <font>
      <sz val="10"/>
      <color theme="1"/>
      <name val="Credit Suisse Type Light"/>
      <family val="2"/>
    </font>
    <font>
      <b/>
      <sz val="11"/>
      <color theme="1"/>
      <name val="Credit Suisse Type Light"/>
      <family val="2"/>
    </font>
    <font>
      <sz val="11"/>
      <color theme="1"/>
      <name val="Credit Suisse Type Light"/>
      <family val="2"/>
    </font>
    <font>
      <sz val="14"/>
      <color rgb="FF000000"/>
      <name val="Times"/>
      <family val="1"/>
    </font>
    <font>
      <sz val="16"/>
      <color rgb="FFFF0000"/>
      <name val="Calibri"/>
      <family val="2"/>
      <scheme val="minor"/>
    </font>
    <font>
      <sz val="12"/>
      <color theme="1"/>
      <name val="Credit Suisse Type Roman"/>
      <family val="2"/>
    </font>
    <font>
      <b/>
      <sz val="12"/>
      <color rgb="FF0070C0"/>
      <name val="Calibri"/>
      <family val="2"/>
      <scheme val="minor"/>
    </font>
    <font>
      <b/>
      <sz val="18"/>
      <color rgb="FF000000"/>
      <name val="Arial Narrow"/>
      <family val="2"/>
      <charset val="238"/>
    </font>
    <font>
      <b/>
      <sz val="18"/>
      <color rgb="FF000000"/>
      <name val="Tahoma"/>
      <family val="2"/>
    </font>
    <font>
      <sz val="18"/>
      <color theme="1"/>
      <name val="Calibri"/>
      <family val="2"/>
      <scheme val="minor"/>
    </font>
    <font>
      <sz val="18"/>
      <color rgb="FF000000"/>
      <name val="Tahoma"/>
      <family val="2"/>
    </font>
    <font>
      <sz val="18"/>
      <color rgb="FF000000"/>
      <name val="Arial"/>
      <family val="2"/>
    </font>
    <font>
      <sz val="10"/>
      <name val="Times CRO"/>
    </font>
    <font>
      <b/>
      <sz val="18"/>
      <name val="Arial Narrow"/>
      <family val="2"/>
      <charset val="238"/>
    </font>
    <font>
      <sz val="18"/>
      <name val="Arial Narrow"/>
      <family val="2"/>
      <charset val="238"/>
    </font>
    <font>
      <b/>
      <sz val="18"/>
      <color theme="1"/>
      <name val="Calibri"/>
      <family val="2"/>
      <scheme val="minor"/>
    </font>
    <font>
      <b/>
      <sz val="18"/>
      <name val="Arial Narrow"/>
      <family val="2"/>
    </font>
    <font>
      <sz val="9"/>
      <color theme="1"/>
      <name val="Helvetica"/>
      <family val="2"/>
    </font>
    <font>
      <sz val="12"/>
      <color theme="2" tint="-0.499984740745262"/>
      <name val="Calibri"/>
      <family val="2"/>
      <scheme val="minor"/>
    </font>
    <font>
      <sz val="12"/>
      <color rgb="FF00B050"/>
      <name val="Calibri"/>
      <family val="2"/>
      <charset val="204"/>
      <scheme val="minor"/>
    </font>
    <font>
      <sz val="9"/>
      <color rgb="FF00B0F0"/>
      <name val="Helvetica"/>
      <family val="2"/>
    </font>
    <font>
      <b/>
      <sz val="12"/>
      <color rgb="FF00B050"/>
      <name val="Calibri"/>
      <family val="2"/>
      <scheme val="minor"/>
    </font>
    <font>
      <sz val="18"/>
      <color rgb="FF00B0F0"/>
      <name val="Calibri"/>
      <family val="2"/>
      <scheme val="minor"/>
    </font>
    <font>
      <sz val="10"/>
      <color rgb="FF000000"/>
      <name val="Tahoma"/>
      <family val="2"/>
    </font>
    <font>
      <sz val="10.5"/>
      <color rgb="FF000000"/>
      <name val="Calibri"/>
      <family val="2"/>
      <scheme val="minor"/>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3"/>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rgb="FFE6E7E8"/>
        <bgColor indexed="64"/>
      </patternFill>
    </fill>
    <fill>
      <patternFill patternType="solid">
        <fgColor rgb="FFFFFFFF"/>
        <bgColor indexed="64"/>
      </patternFill>
    </fill>
    <fill>
      <patternFill patternType="solid">
        <fgColor rgb="FFA8A8A7"/>
        <bgColor indexed="64"/>
      </patternFill>
    </fill>
    <fill>
      <patternFill patternType="solid">
        <fgColor rgb="FFD0CECE"/>
        <bgColor rgb="FFFFFFFF"/>
      </patternFill>
    </fill>
    <fill>
      <patternFill patternType="solid">
        <fgColor rgb="FFFFFFFF"/>
        <bgColor rgb="FFFFFFFF"/>
      </patternFill>
    </fill>
    <fill>
      <patternFill patternType="solid">
        <fgColor rgb="FFD0CECE"/>
        <bgColor rgb="FF000000"/>
      </patternFill>
    </fill>
    <fill>
      <patternFill patternType="solid">
        <fgColor rgb="FFFFFFFF"/>
        <bgColor rgb="FF000000"/>
      </patternFill>
    </fill>
  </fills>
  <borders count="39">
    <border>
      <left/>
      <right/>
      <top/>
      <bottom/>
      <diagonal/>
    </border>
    <border>
      <left/>
      <right/>
      <top style="thin">
        <color theme="0" tint="-4.9989318521683403E-2"/>
      </top>
      <bottom style="thin">
        <color theme="0" tint="-4.9989318521683403E-2"/>
      </bottom>
      <diagonal/>
    </border>
    <border>
      <left/>
      <right/>
      <top style="thin">
        <color auto="1"/>
      </top>
      <bottom style="thin">
        <color auto="1"/>
      </bottom>
      <diagonal/>
    </border>
    <border>
      <left/>
      <right/>
      <top style="thin">
        <color theme="0" tint="-4.9989318521683403E-2"/>
      </top>
      <bottom/>
      <diagonal/>
    </border>
    <border>
      <left/>
      <right/>
      <top/>
      <bottom style="thin">
        <color theme="0" tint="-4.9989318521683403E-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theme="0" tint="-4.9989318521683403E-2"/>
      </bottom>
      <diagonal/>
    </border>
    <border>
      <left/>
      <right style="thin">
        <color auto="1"/>
      </right>
      <top style="thin">
        <color theme="0" tint="-4.9989318521683403E-2"/>
      </top>
      <bottom style="thin">
        <color theme="0" tint="-4.9989318521683403E-2"/>
      </bottom>
      <diagonal/>
    </border>
    <border>
      <left/>
      <right/>
      <top style="thin">
        <color auto="1"/>
      </top>
      <bottom style="thin">
        <color theme="0" tint="-4.9989318521683403E-2"/>
      </bottom>
      <diagonal/>
    </border>
    <border>
      <left/>
      <right style="thin">
        <color theme="0"/>
      </right>
      <top style="thin">
        <color theme="0" tint="-4.9989318521683403E-2"/>
      </top>
      <bottom style="thin">
        <color auto="1"/>
      </bottom>
      <diagonal/>
    </border>
    <border>
      <left style="thin">
        <color theme="0"/>
      </left>
      <right style="thin">
        <color theme="0"/>
      </right>
      <top style="thin">
        <color theme="0" tint="-4.9989318521683403E-2"/>
      </top>
      <bottom style="thin">
        <color auto="1"/>
      </bottom>
      <diagonal/>
    </border>
    <border>
      <left/>
      <right/>
      <top style="thin">
        <color auto="1"/>
      </top>
      <bottom style="double">
        <color auto="1"/>
      </bottom>
      <diagonal/>
    </border>
    <border>
      <left/>
      <right/>
      <top/>
      <bottom style="medium">
        <color indexed="64"/>
      </bottom>
      <diagonal/>
    </border>
    <border>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right/>
      <top/>
      <bottom style="thin">
        <color rgb="FFA8A8A7"/>
      </bottom>
      <diagonal/>
    </border>
    <border>
      <left/>
      <right/>
      <top style="thin">
        <color rgb="FFA8A8A7"/>
      </top>
      <bottom style="thin">
        <color rgb="FFA8A8A7"/>
      </bottom>
      <diagonal/>
    </border>
    <border>
      <left/>
      <right/>
      <top style="thin">
        <color rgb="FFA8A8A7"/>
      </top>
      <bottom/>
      <diagonal/>
    </border>
    <border>
      <left/>
      <right/>
      <top style="medium">
        <color theme="1"/>
      </top>
      <bottom/>
      <diagonal/>
    </border>
    <border>
      <left/>
      <right/>
      <top style="medium">
        <color theme="1"/>
      </top>
      <bottom style="medium">
        <color theme="1"/>
      </bottom>
      <diagonal/>
    </border>
    <border>
      <left/>
      <right/>
      <top/>
      <bottom style="medium">
        <color theme="1"/>
      </bottom>
      <diagonal/>
    </border>
    <border>
      <left/>
      <right/>
      <top style="medium">
        <color theme="1"/>
      </top>
      <bottom style="thin">
        <color rgb="FFA8A8A7"/>
      </bottom>
      <diagonal/>
    </border>
    <border>
      <left/>
      <right/>
      <top style="medium">
        <color indexed="64"/>
      </top>
      <bottom/>
      <diagonal/>
    </border>
    <border>
      <left style="thin">
        <color indexed="9"/>
      </left>
      <right style="thin">
        <color indexed="9"/>
      </right>
      <top/>
      <bottom style="medium">
        <color indexed="64"/>
      </bottom>
      <diagonal/>
    </border>
    <border>
      <left/>
      <right style="thin">
        <color indexed="9"/>
      </right>
      <top/>
      <bottom style="medium">
        <color indexed="64"/>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3">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164" fontId="14" fillId="0" borderId="0" applyFont="0" applyFill="0" applyBorder="0" applyAlignment="0" applyProtection="0"/>
    <xf numFmtId="9" fontId="14"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3" fillId="0" borderId="0"/>
    <xf numFmtId="164" fontId="22" fillId="0" borderId="0" applyFont="0" applyFill="0" applyBorder="0" applyAlignment="0" applyProtection="0"/>
    <xf numFmtId="0" fontId="23" fillId="0" borderId="0"/>
    <xf numFmtId="0" fontId="25" fillId="0" borderId="0"/>
    <xf numFmtId="0" fontId="23" fillId="0" borderId="0"/>
    <xf numFmtId="9" fontId="22" fillId="0" borderId="0" applyFont="0" applyFill="0" applyBorder="0" applyAlignment="0" applyProtection="0"/>
    <xf numFmtId="0" fontId="22" fillId="0" borderId="0"/>
    <xf numFmtId="49" fontId="28" fillId="0" borderId="0" applyNumberFormat="0" applyAlignment="0" applyProtection="0">
      <alignment horizontal="left"/>
    </xf>
    <xf numFmtId="9" fontId="3" fillId="0" borderId="0" applyFont="0" applyFill="0" applyBorder="0" applyAlignment="0" applyProtection="0"/>
    <xf numFmtId="164" fontId="3" fillId="0" borderId="0" applyFont="0" applyFill="0" applyBorder="0" applyAlignment="0" applyProtection="0"/>
    <xf numFmtId="9" fontId="25" fillId="0" borderId="0" applyFont="0" applyFill="0" applyBorder="0" applyAlignment="0" applyProtection="0"/>
    <xf numFmtId="0" fontId="2" fillId="0" borderId="0"/>
    <xf numFmtId="164" fontId="2" fillId="0" borderId="0" applyFont="0" applyFill="0" applyBorder="0" applyAlignment="0" applyProtection="0"/>
    <xf numFmtId="165" fontId="1" fillId="0" borderId="0" applyFont="0" applyFill="0" applyBorder="0" applyAlignment="0" applyProtection="0"/>
    <xf numFmtId="9" fontId="41" fillId="0" borderId="0" applyFont="0" applyFill="0" applyBorder="0" applyAlignment="0" applyProtection="0"/>
    <xf numFmtId="0" fontId="47" fillId="0" borderId="0"/>
    <xf numFmtId="0" fontId="14" fillId="0" borderId="0"/>
    <xf numFmtId="0" fontId="1" fillId="0" borderId="0"/>
    <xf numFmtId="164" fontId="1" fillId="0" borderId="0" applyFont="0" applyFill="0" applyBorder="0" applyAlignment="0" applyProtection="0"/>
    <xf numFmtId="0" fontId="81" fillId="0" borderId="0"/>
  </cellStyleXfs>
  <cellXfs count="488">
    <xf numFmtId="0" fontId="0" fillId="0" borderId="0" xfId="0"/>
    <xf numFmtId="0" fontId="0" fillId="2" borderId="1" xfId="0" applyFill="1" applyBorder="1"/>
    <xf numFmtId="3" fontId="0" fillId="2" borderId="1" xfId="0" applyNumberFormat="1" applyFill="1" applyBorder="1"/>
    <xf numFmtId="0" fontId="5" fillId="2" borderId="1" xfId="0" applyFont="1" applyFill="1" applyBorder="1"/>
    <xf numFmtId="0" fontId="8" fillId="2" borderId="1" xfId="0" applyFont="1" applyFill="1" applyBorder="1"/>
    <xf numFmtId="3" fontId="8" fillId="2" borderId="1" xfId="0" applyNumberFormat="1" applyFont="1" applyFill="1" applyBorder="1"/>
    <xf numFmtId="0" fontId="8" fillId="3" borderId="1" xfId="0" applyFont="1" applyFill="1" applyBorder="1"/>
    <xf numFmtId="0" fontId="10" fillId="2" borderId="1" xfId="0" applyFont="1" applyFill="1" applyBorder="1"/>
    <xf numFmtId="3" fontId="9" fillId="2" borderId="1" xfId="0" applyNumberFormat="1" applyFont="1" applyFill="1" applyBorder="1"/>
    <xf numFmtId="3" fontId="11" fillId="2" borderId="1" xfId="0" applyNumberFormat="1" applyFont="1" applyFill="1" applyBorder="1"/>
    <xf numFmtId="0" fontId="13" fillId="2" borderId="1" xfId="0" applyFont="1" applyFill="1" applyBorder="1"/>
    <xf numFmtId="0" fontId="12" fillId="2" borderId="1" xfId="0" applyFont="1" applyFill="1" applyBorder="1"/>
    <xf numFmtId="17" fontId="8" fillId="3" borderId="1" xfId="0" applyNumberFormat="1" applyFont="1" applyFill="1" applyBorder="1"/>
    <xf numFmtId="17" fontId="8" fillId="2" borderId="1" xfId="0" applyNumberFormat="1" applyFont="1" applyFill="1" applyBorder="1"/>
    <xf numFmtId="17" fontId="8" fillId="5" borderId="1" xfId="0" applyNumberFormat="1" applyFont="1" applyFill="1" applyBorder="1"/>
    <xf numFmtId="3" fontId="10" fillId="2" borderId="1" xfId="0" applyNumberFormat="1" applyFont="1" applyFill="1" applyBorder="1"/>
    <xf numFmtId="0" fontId="10" fillId="3" borderId="1" xfId="0" applyFont="1" applyFill="1" applyBorder="1"/>
    <xf numFmtId="3" fontId="10" fillId="3" borderId="1" xfId="0" applyNumberFormat="1" applyFont="1" applyFill="1" applyBorder="1"/>
    <xf numFmtId="17" fontId="10" fillId="5" borderId="1" xfId="0" applyNumberFormat="1" applyFont="1" applyFill="1" applyBorder="1"/>
    <xf numFmtId="3" fontId="0" fillId="2" borderId="3" xfId="0" applyNumberFormat="1" applyFill="1" applyBorder="1"/>
    <xf numFmtId="0" fontId="0" fillId="2" borderId="3" xfId="0" applyFill="1" applyBorder="1"/>
    <xf numFmtId="0" fontId="8" fillId="3" borderId="2" xfId="0" applyFont="1" applyFill="1" applyBorder="1"/>
    <xf numFmtId="0" fontId="0" fillId="6" borderId="1" xfId="0" applyFill="1" applyBorder="1"/>
    <xf numFmtId="3" fontId="0" fillId="6" borderId="1" xfId="0" applyNumberFormat="1" applyFill="1" applyBorder="1"/>
    <xf numFmtId="166" fontId="0" fillId="2" borderId="1" xfId="5" applyNumberFormat="1" applyFont="1" applyFill="1" applyBorder="1"/>
    <xf numFmtId="38" fontId="10" fillId="2" borderId="1" xfId="0" applyNumberFormat="1" applyFont="1" applyFill="1" applyBorder="1"/>
    <xf numFmtId="0" fontId="8" fillId="2" borderId="2" xfId="0" applyFont="1" applyFill="1" applyBorder="1"/>
    <xf numFmtId="3" fontId="0" fillId="2" borderId="4" xfId="0" applyNumberFormat="1" applyFill="1" applyBorder="1"/>
    <xf numFmtId="0" fontId="10" fillId="2" borderId="3" xfId="0" applyFont="1" applyFill="1" applyBorder="1"/>
    <xf numFmtId="3" fontId="0" fillId="5" borderId="1" xfId="0" applyNumberFormat="1" applyFill="1" applyBorder="1"/>
    <xf numFmtId="0" fontId="10" fillId="5" borderId="1" xfId="0" applyFont="1" applyFill="1" applyBorder="1"/>
    <xf numFmtId="0" fontId="11" fillId="2" borderId="1" xfId="0" applyFont="1" applyFill="1" applyBorder="1"/>
    <xf numFmtId="38" fontId="10" fillId="2" borderId="2" xfId="0" applyNumberFormat="1" applyFont="1" applyFill="1" applyBorder="1"/>
    <xf numFmtId="0" fontId="0" fillId="0" borderId="6" xfId="0" applyBorder="1"/>
    <xf numFmtId="3" fontId="0" fillId="0" borderId="8" xfId="0" applyNumberFormat="1" applyBorder="1"/>
    <xf numFmtId="0" fontId="0" fillId="0" borderId="9" xfId="0" applyBorder="1"/>
    <xf numFmtId="3" fontId="0" fillId="0" borderId="0" xfId="0" applyNumberFormat="1"/>
    <xf numFmtId="3" fontId="0" fillId="0" borderId="10" xfId="0" applyNumberFormat="1" applyBorder="1"/>
    <xf numFmtId="0" fontId="0" fillId="0" borderId="11" xfId="0" applyBorder="1"/>
    <xf numFmtId="3" fontId="0" fillId="0" borderId="12" xfId="0" applyNumberFormat="1" applyBorder="1"/>
    <xf numFmtId="0" fontId="0" fillId="0" borderId="13" xfId="0" applyBorder="1"/>
    <xf numFmtId="0" fontId="0" fillId="0" borderId="14" xfId="0" applyBorder="1"/>
    <xf numFmtId="0" fontId="8" fillId="2" borderId="5" xfId="0" applyFont="1" applyFill="1" applyBorder="1"/>
    <xf numFmtId="3" fontId="8" fillId="2" borderId="5" xfId="0" applyNumberFormat="1" applyFont="1" applyFill="1" applyBorder="1"/>
    <xf numFmtId="0" fontId="0" fillId="2" borderId="15" xfId="0" applyFill="1" applyBorder="1"/>
    <xf numFmtId="0" fontId="0" fillId="2" borderId="16" xfId="0" applyFill="1" applyBorder="1"/>
    <xf numFmtId="0" fontId="10" fillId="2" borderId="2" xfId="0" applyFont="1" applyFill="1" applyBorder="1"/>
    <xf numFmtId="0" fontId="17" fillId="0" borderId="0" xfId="0" applyFont="1"/>
    <xf numFmtId="166" fontId="18" fillId="0" borderId="7" xfId="5" applyNumberFormat="1" applyFont="1" applyBorder="1" applyAlignment="1">
      <alignment horizontal="center"/>
    </xf>
    <xf numFmtId="0" fontId="17" fillId="0" borderId="0" xfId="0" applyFont="1" applyAlignment="1">
      <alignment horizontal="center"/>
    </xf>
    <xf numFmtId="3" fontId="17" fillId="0" borderId="0" xfId="0" applyNumberFormat="1" applyFont="1" applyAlignment="1">
      <alignment horizontal="center"/>
    </xf>
    <xf numFmtId="166" fontId="18" fillId="0" borderId="7" xfId="0" applyNumberFormat="1" applyFont="1" applyBorder="1" applyAlignment="1">
      <alignment horizontal="center"/>
    </xf>
    <xf numFmtId="0" fontId="17" fillId="0" borderId="0" xfId="0" applyFont="1" applyAlignment="1">
      <alignment horizontal="left"/>
    </xf>
    <xf numFmtId="0" fontId="19" fillId="7" borderId="17" xfId="0" applyFont="1" applyFill="1" applyBorder="1" applyAlignment="1">
      <alignment horizontal="left"/>
    </xf>
    <xf numFmtId="0" fontId="19" fillId="7" borderId="7" xfId="0" applyFont="1" applyFill="1" applyBorder="1" applyAlignment="1">
      <alignment horizontal="left"/>
    </xf>
    <xf numFmtId="0" fontId="19" fillId="7" borderId="18" xfId="0" applyFont="1" applyFill="1" applyBorder="1" applyAlignment="1">
      <alignment horizontal="center"/>
    </xf>
    <xf numFmtId="0" fontId="19" fillId="7" borderId="19" xfId="0" applyFont="1" applyFill="1" applyBorder="1" applyAlignment="1">
      <alignment horizontal="center"/>
    </xf>
    <xf numFmtId="0" fontId="20" fillId="0" borderId="0" xfId="0" applyFont="1" applyAlignment="1">
      <alignment horizontal="left"/>
    </xf>
    <xf numFmtId="3" fontId="21" fillId="0" borderId="0" xfId="0" applyNumberFormat="1" applyFont="1" applyAlignment="1">
      <alignment horizontal="center"/>
    </xf>
    <xf numFmtId="0" fontId="15" fillId="2" borderId="0" xfId="15" applyFont="1" applyFill="1"/>
    <xf numFmtId="0" fontId="24" fillId="2" borderId="0" xfId="15" applyFont="1" applyFill="1"/>
    <xf numFmtId="168" fontId="26" fillId="2" borderId="0" xfId="17" applyNumberFormat="1" applyFont="1" applyFill="1"/>
    <xf numFmtId="168" fontId="27" fillId="2" borderId="0" xfId="17" applyNumberFormat="1" applyFont="1" applyFill="1"/>
    <xf numFmtId="0" fontId="15" fillId="2" borderId="0" xfId="19" applyFont="1" applyFill="1"/>
    <xf numFmtId="0" fontId="29" fillId="0" borderId="0" xfId="0" applyFont="1"/>
    <xf numFmtId="0" fontId="15" fillId="0" borderId="0" xfId="24" applyFont="1"/>
    <xf numFmtId="0" fontId="16" fillId="0" borderId="0" xfId="24" applyFont="1"/>
    <xf numFmtId="9" fontId="15" fillId="0" borderId="0" xfId="24" applyNumberFormat="1" applyFont="1"/>
    <xf numFmtId="0" fontId="15" fillId="0" borderId="0" xfId="24" applyFont="1" applyAlignment="1">
      <alignment horizontal="right"/>
    </xf>
    <xf numFmtId="166" fontId="15" fillId="0" borderId="0" xfId="25" applyNumberFormat="1" applyFont="1" applyAlignment="1">
      <alignment horizontal="right"/>
    </xf>
    <xf numFmtId="168" fontId="16" fillId="0" borderId="0" xfId="24" applyNumberFormat="1" applyFont="1"/>
    <xf numFmtId="168" fontId="15" fillId="0" borderId="0" xfId="24" applyNumberFormat="1" applyFont="1"/>
    <xf numFmtId="0" fontId="16" fillId="5" borderId="0" xfId="15" applyFont="1" applyFill="1"/>
    <xf numFmtId="0" fontId="16" fillId="5" borderId="0" xfId="24" applyFont="1" applyFill="1"/>
    <xf numFmtId="168" fontId="26" fillId="5" borderId="0" xfId="17" applyNumberFormat="1" applyFont="1" applyFill="1"/>
    <xf numFmtId="17" fontId="0" fillId="0" borderId="8" xfId="0" applyNumberFormat="1" applyBorder="1"/>
    <xf numFmtId="14" fontId="0" fillId="0" borderId="9" xfId="0" applyNumberFormat="1" applyBorder="1"/>
    <xf numFmtId="17" fontId="0" fillId="0" borderId="10" xfId="0" applyNumberFormat="1" applyBorder="1"/>
    <xf numFmtId="17" fontId="0" fillId="0" borderId="12" xfId="0" applyNumberFormat="1" applyBorder="1"/>
    <xf numFmtId="0" fontId="31" fillId="0" borderId="0" xfId="0" applyFont="1"/>
    <xf numFmtId="0" fontId="32" fillId="0" borderId="0" xfId="0" applyFont="1"/>
    <xf numFmtId="166" fontId="32" fillId="0" borderId="0" xfId="5" applyNumberFormat="1" applyFont="1"/>
    <xf numFmtId="14" fontId="32" fillId="0" borderId="0" xfId="0" applyNumberFormat="1" applyFont="1"/>
    <xf numFmtId="9" fontId="32" fillId="0" borderId="0" xfId="0" applyNumberFormat="1" applyFont="1"/>
    <xf numFmtId="166" fontId="32" fillId="0" borderId="0" xfId="0" applyNumberFormat="1" applyFont="1"/>
    <xf numFmtId="14" fontId="0" fillId="0" borderId="0" xfId="0" applyNumberFormat="1"/>
    <xf numFmtId="0" fontId="33" fillId="0" borderId="0" xfId="0" applyFont="1"/>
    <xf numFmtId="0" fontId="34" fillId="0" borderId="0" xfId="0" applyFont="1"/>
    <xf numFmtId="0" fontId="35" fillId="7" borderId="18" xfId="0" applyFont="1" applyFill="1" applyBorder="1" applyAlignment="1">
      <alignment horizontal="center"/>
    </xf>
    <xf numFmtId="0" fontId="35" fillId="7" borderId="19" xfId="0" applyFont="1" applyFill="1" applyBorder="1" applyAlignment="1">
      <alignment horizontal="center"/>
    </xf>
    <xf numFmtId="14" fontId="36" fillId="0" borderId="0" xfId="0" applyNumberFormat="1" applyFont="1"/>
    <xf numFmtId="166" fontId="33" fillId="0" borderId="0" xfId="0" applyNumberFormat="1" applyFont="1"/>
    <xf numFmtId="10" fontId="32" fillId="0" borderId="0" xfId="6" applyNumberFormat="1" applyFont="1"/>
    <xf numFmtId="0" fontId="30" fillId="0" borderId="0" xfId="24" applyFont="1"/>
    <xf numFmtId="166" fontId="34" fillId="0" borderId="0" xfId="5" applyNumberFormat="1" applyFont="1"/>
    <xf numFmtId="14" fontId="34" fillId="0" borderId="0" xfId="0" applyNumberFormat="1" applyFont="1"/>
    <xf numFmtId="10" fontId="34" fillId="0" borderId="0" xfId="6" applyNumberFormat="1" applyFont="1"/>
    <xf numFmtId="9" fontId="34" fillId="0" borderId="0" xfId="0" applyNumberFormat="1" applyFont="1"/>
    <xf numFmtId="0" fontId="38" fillId="2" borderId="1" xfId="0" applyFont="1" applyFill="1" applyBorder="1"/>
    <xf numFmtId="167" fontId="17" fillId="0" borderId="0" xfId="6" applyNumberFormat="1" applyFont="1" applyAlignment="1">
      <alignment horizontal="left"/>
    </xf>
    <xf numFmtId="17" fontId="8" fillId="4" borderId="1" xfId="0" applyNumberFormat="1" applyFont="1" applyFill="1" applyBorder="1"/>
    <xf numFmtId="0" fontId="5" fillId="8" borderId="1" xfId="0" applyFont="1" applyFill="1" applyBorder="1"/>
    <xf numFmtId="0" fontId="5" fillId="9" borderId="1" xfId="0" applyFont="1" applyFill="1" applyBorder="1"/>
    <xf numFmtId="0" fontId="0" fillId="2" borderId="4" xfId="0" applyFill="1" applyBorder="1"/>
    <xf numFmtId="0" fontId="10" fillId="0" borderId="0" xfId="0" applyFont="1"/>
    <xf numFmtId="3" fontId="10" fillId="0" borderId="0" xfId="0" applyNumberFormat="1" applyFont="1"/>
    <xf numFmtId="169" fontId="12" fillId="2" borderId="1" xfId="26" applyNumberFormat="1" applyFont="1" applyFill="1" applyBorder="1"/>
    <xf numFmtId="171" fontId="0" fillId="2" borderId="1" xfId="0" applyNumberFormat="1" applyFill="1" applyBorder="1"/>
    <xf numFmtId="166" fontId="0" fillId="2" borderId="4" xfId="5" applyNumberFormat="1" applyFont="1" applyFill="1" applyBorder="1"/>
    <xf numFmtId="0" fontId="4" fillId="0" borderId="1" xfId="0" applyFont="1" applyBorder="1"/>
    <xf numFmtId="0" fontId="0" fillId="0" borderId="1" xfId="0" applyBorder="1"/>
    <xf numFmtId="170" fontId="0" fillId="2" borderId="1" xfId="26" applyNumberFormat="1" applyFont="1" applyFill="1" applyBorder="1"/>
    <xf numFmtId="170" fontId="0" fillId="2" borderId="3" xfId="26" applyNumberFormat="1" applyFont="1" applyFill="1" applyBorder="1"/>
    <xf numFmtId="170" fontId="10" fillId="2" borderId="1" xfId="26" applyNumberFormat="1" applyFont="1" applyFill="1" applyBorder="1"/>
    <xf numFmtId="170" fontId="0" fillId="6" borderId="1" xfId="26" applyNumberFormat="1" applyFont="1" applyFill="1" applyBorder="1"/>
    <xf numFmtId="0" fontId="40" fillId="0" borderId="0" xfId="0" applyFont="1" applyAlignment="1">
      <alignment horizontal="center"/>
    </xf>
    <xf numFmtId="17" fontId="40" fillId="0" borderId="0" xfId="0" applyNumberFormat="1" applyFont="1" applyAlignment="1">
      <alignment horizontal="center"/>
    </xf>
    <xf numFmtId="0" fontId="40" fillId="0" borderId="0" xfId="0" applyFont="1"/>
    <xf numFmtId="166" fontId="0" fillId="0" borderId="0" xfId="5" applyNumberFormat="1" applyFont="1"/>
    <xf numFmtId="166" fontId="0" fillId="0" borderId="20" xfId="5" applyNumberFormat="1" applyFont="1" applyBorder="1"/>
    <xf numFmtId="0" fontId="39" fillId="0" borderId="0" xfId="0" applyFont="1"/>
    <xf numFmtId="166" fontId="42" fillId="0" borderId="0" xfId="5" applyNumberFormat="1" applyFont="1"/>
    <xf numFmtId="171" fontId="0" fillId="0" borderId="0" xfId="26" applyNumberFormat="1" applyFont="1"/>
    <xf numFmtId="0" fontId="3" fillId="0" borderId="0" xfId="13"/>
    <xf numFmtId="0" fontId="40" fillId="0" borderId="0" xfId="13" applyFont="1" applyAlignment="1">
      <alignment horizontal="center"/>
    </xf>
    <xf numFmtId="0" fontId="43" fillId="0" borderId="0" xfId="13" applyFont="1"/>
    <xf numFmtId="10" fontId="43" fillId="0" borderId="0" xfId="13" applyNumberFormat="1" applyFont="1"/>
    <xf numFmtId="43" fontId="44" fillId="0" borderId="0" xfId="13" applyNumberFormat="1" applyFont="1" applyAlignment="1">
      <alignment horizontal="center"/>
    </xf>
    <xf numFmtId="0" fontId="10" fillId="0" borderId="0" xfId="13" applyFont="1"/>
    <xf numFmtId="17" fontId="40" fillId="0" borderId="0" xfId="13" applyNumberFormat="1" applyFont="1" applyAlignment="1">
      <alignment horizontal="center"/>
    </xf>
    <xf numFmtId="166" fontId="0" fillId="0" borderId="0" xfId="22" applyNumberFormat="1" applyFont="1"/>
    <xf numFmtId="166" fontId="3" fillId="0" borderId="0" xfId="13" applyNumberFormat="1"/>
    <xf numFmtId="172" fontId="3" fillId="0" borderId="0" xfId="13" applyNumberFormat="1"/>
    <xf numFmtId="166" fontId="10" fillId="0" borderId="0" xfId="13" applyNumberFormat="1" applyFont="1"/>
    <xf numFmtId="43" fontId="3" fillId="0" borderId="0" xfId="13" applyNumberFormat="1"/>
    <xf numFmtId="166" fontId="40" fillId="0" borderId="0" xfId="13" applyNumberFormat="1" applyFont="1"/>
    <xf numFmtId="0" fontId="40" fillId="0" borderId="0" xfId="13" applyFont="1"/>
    <xf numFmtId="166" fontId="0" fillId="0" borderId="0" xfId="27" applyNumberFormat="1" applyFont="1"/>
    <xf numFmtId="0" fontId="10" fillId="0" borderId="0" xfId="13" applyFont="1" applyAlignment="1">
      <alignment horizontal="center"/>
    </xf>
    <xf numFmtId="0" fontId="13" fillId="0" borderId="0" xfId="13" applyFont="1"/>
    <xf numFmtId="0" fontId="0" fillId="2" borderId="0" xfId="0" applyFill="1"/>
    <xf numFmtId="3" fontId="0" fillId="2" borderId="0" xfId="0" applyNumberFormat="1" applyFill="1"/>
    <xf numFmtId="0" fontId="10" fillId="5" borderId="1" xfId="0" applyFont="1" applyFill="1" applyBorder="1" applyAlignment="1">
      <alignment horizontal="center"/>
    </xf>
    <xf numFmtId="171" fontId="0" fillId="0" borderId="0" xfId="0" applyNumberFormat="1"/>
    <xf numFmtId="166" fontId="13" fillId="0" borderId="0" xfId="5" applyNumberFormat="1" applyFont="1"/>
    <xf numFmtId="166" fontId="9" fillId="0" borderId="0" xfId="5" applyNumberFormat="1" applyFont="1"/>
    <xf numFmtId="0" fontId="9" fillId="0" borderId="0" xfId="0" applyFont="1"/>
    <xf numFmtId="173" fontId="9" fillId="0" borderId="0" xfId="0" applyNumberFormat="1" applyFont="1"/>
    <xf numFmtId="0" fontId="0" fillId="0" borderId="0" xfId="13" applyFont="1"/>
    <xf numFmtId="0" fontId="1" fillId="0" borderId="0" xfId="13" applyFont="1"/>
    <xf numFmtId="174" fontId="9" fillId="2" borderId="1" xfId="0" applyNumberFormat="1" applyFont="1" applyFill="1" applyBorder="1"/>
    <xf numFmtId="0" fontId="19" fillId="7" borderId="0" xfId="0" applyFont="1" applyFill="1" applyAlignment="1">
      <alignment horizontal="center"/>
    </xf>
    <xf numFmtId="1" fontId="0" fillId="0" borderId="0" xfId="0" applyNumberFormat="1"/>
    <xf numFmtId="166" fontId="0" fillId="0" borderId="0" xfId="5" applyNumberFormat="1" applyFont="1" applyBorder="1"/>
    <xf numFmtId="9" fontId="11" fillId="2" borderId="1" xfId="6" applyFont="1" applyFill="1" applyBorder="1"/>
    <xf numFmtId="9" fontId="0" fillId="0" borderId="0" xfId="0" applyNumberFormat="1"/>
    <xf numFmtId="177" fontId="0" fillId="2" borderId="1" xfId="0" applyNumberFormat="1" applyFill="1" applyBorder="1"/>
    <xf numFmtId="176" fontId="0" fillId="2" borderId="1" xfId="26" applyNumberFormat="1" applyFont="1" applyFill="1" applyBorder="1"/>
    <xf numFmtId="9" fontId="9" fillId="2" borderId="1" xfId="6" applyFont="1" applyFill="1" applyBorder="1"/>
    <xf numFmtId="9" fontId="13" fillId="2" borderId="1" xfId="0" applyNumberFormat="1" applyFont="1" applyFill="1" applyBorder="1"/>
    <xf numFmtId="9" fontId="0" fillId="2" borderId="1" xfId="0" applyNumberFormat="1" applyFill="1" applyBorder="1"/>
    <xf numFmtId="9" fontId="1" fillId="2" borderId="1" xfId="6" applyFont="1" applyFill="1" applyBorder="1"/>
    <xf numFmtId="169" fontId="12" fillId="0" borderId="1" xfId="26" applyNumberFormat="1" applyFont="1" applyFill="1" applyBorder="1"/>
    <xf numFmtId="0" fontId="0" fillId="4" borderId="0" xfId="0" applyFill="1"/>
    <xf numFmtId="166" fontId="13" fillId="0" borderId="0" xfId="13" applyNumberFormat="1" applyFont="1"/>
    <xf numFmtId="3" fontId="13" fillId="0" borderId="0" xfId="0" applyNumberFormat="1" applyFont="1"/>
    <xf numFmtId="0" fontId="13" fillId="0" borderId="0" xfId="0" applyFont="1"/>
    <xf numFmtId="9" fontId="0" fillId="0" borderId="0" xfId="6" applyFont="1"/>
    <xf numFmtId="0" fontId="0" fillId="0" borderId="8" xfId="0" applyBorder="1"/>
    <xf numFmtId="9" fontId="13" fillId="0" borderId="0" xfId="0" applyNumberFormat="1" applyFont="1"/>
    <xf numFmtId="178" fontId="0" fillId="2" borderId="1" xfId="26" applyNumberFormat="1" applyFont="1" applyFill="1" applyBorder="1"/>
    <xf numFmtId="175" fontId="0" fillId="2" borderId="1" xfId="0" applyNumberFormat="1" applyFill="1" applyBorder="1"/>
    <xf numFmtId="180" fontId="3" fillId="0" borderId="0" xfId="13" applyNumberFormat="1"/>
    <xf numFmtId="179" fontId="9" fillId="0" borderId="5" xfId="0" applyNumberFormat="1" applyFont="1" applyBorder="1"/>
    <xf numFmtId="1" fontId="0" fillId="2" borderId="1" xfId="0" applyNumberFormat="1" applyFill="1" applyBorder="1"/>
    <xf numFmtId="183" fontId="14" fillId="2" borderId="1" xfId="0" applyNumberFormat="1" applyFont="1" applyFill="1" applyBorder="1"/>
    <xf numFmtId="183" fontId="0" fillId="2" borderId="1" xfId="0" applyNumberFormat="1" applyFill="1" applyBorder="1"/>
    <xf numFmtId="183" fontId="0" fillId="2" borderId="1" xfId="26" applyNumberFormat="1" applyFont="1" applyFill="1" applyBorder="1"/>
    <xf numFmtId="183" fontId="0" fillId="2" borderId="3" xfId="0" applyNumberFormat="1" applyFill="1" applyBorder="1"/>
    <xf numFmtId="181" fontId="40" fillId="0" borderId="0" xfId="0" applyNumberFormat="1" applyFont="1" applyAlignment="1">
      <alignment horizontal="center"/>
    </xf>
    <xf numFmtId="181" fontId="46" fillId="2" borderId="1" xfId="0" applyNumberFormat="1" applyFont="1" applyFill="1" applyBorder="1"/>
    <xf numFmtId="183" fontId="46" fillId="2" borderId="1" xfId="0" applyNumberFormat="1" applyFont="1" applyFill="1" applyBorder="1"/>
    <xf numFmtId="181" fontId="9" fillId="2" borderId="1" xfId="0" applyNumberFormat="1" applyFont="1" applyFill="1" applyBorder="1"/>
    <xf numFmtId="182" fontId="9" fillId="2" borderId="1" xfId="0" applyNumberFormat="1" applyFont="1" applyFill="1" applyBorder="1"/>
    <xf numFmtId="183" fontId="9" fillId="2" borderId="1" xfId="0" applyNumberFormat="1" applyFont="1" applyFill="1" applyBorder="1"/>
    <xf numFmtId="184" fontId="0" fillId="2" borderId="1" xfId="26" applyNumberFormat="1" applyFont="1" applyFill="1" applyBorder="1"/>
    <xf numFmtId="0" fontId="37" fillId="2" borderId="1" xfId="0" applyFont="1" applyFill="1" applyBorder="1"/>
    <xf numFmtId="167" fontId="11" fillId="2" borderId="1" xfId="6" applyNumberFormat="1" applyFont="1" applyFill="1" applyBorder="1"/>
    <xf numFmtId="3" fontId="13" fillId="0" borderId="10" xfId="0" applyNumberFormat="1" applyFont="1" applyBorder="1"/>
    <xf numFmtId="1" fontId="13" fillId="0" borderId="0" xfId="0" applyNumberFormat="1" applyFont="1"/>
    <xf numFmtId="166" fontId="1" fillId="0" borderId="0" xfId="5" applyNumberFormat="1" applyFont="1"/>
    <xf numFmtId="0" fontId="47" fillId="0" borderId="0" xfId="28"/>
    <xf numFmtId="0" fontId="48" fillId="0" borderId="0" xfId="28" applyFont="1" applyAlignment="1">
      <alignment horizontal="left" vertical="center" wrapText="1"/>
    </xf>
    <xf numFmtId="0" fontId="49" fillId="0" borderId="0" xfId="28" applyFont="1" applyAlignment="1">
      <alignment horizontal="left" vertical="center" wrapText="1"/>
    </xf>
    <xf numFmtId="0" fontId="50" fillId="0" borderId="0" xfId="28" applyFont="1" applyAlignment="1">
      <alignment horizontal="left" vertical="center" wrapText="1"/>
    </xf>
    <xf numFmtId="0" fontId="51" fillId="0" borderId="0" xfId="28" applyFont="1" applyAlignment="1">
      <alignment horizontal="left" vertical="center" wrapText="1"/>
    </xf>
    <xf numFmtId="0" fontId="52" fillId="0" borderId="0" xfId="28" applyFont="1" applyAlignment="1">
      <alignment horizontal="left" vertical="center" wrapText="1"/>
    </xf>
    <xf numFmtId="0" fontId="53" fillId="0" borderId="21" xfId="28" applyFont="1" applyBorder="1" applyAlignment="1">
      <alignment horizontal="left" vertical="center" wrapText="1"/>
    </xf>
    <xf numFmtId="0" fontId="54" fillId="0" borderId="21" xfId="28" applyFont="1" applyBorder="1" applyAlignment="1">
      <alignment horizontal="left" vertical="center" wrapText="1"/>
    </xf>
    <xf numFmtId="0" fontId="55" fillId="0" borderId="0" xfId="28" applyFont="1" applyAlignment="1">
      <alignment horizontal="left" vertical="center" wrapText="1"/>
    </xf>
    <xf numFmtId="0" fontId="56" fillId="0" borderId="22" xfId="28" applyFont="1" applyBorder="1" applyAlignment="1">
      <alignment horizontal="left" vertical="center" wrapText="1"/>
    </xf>
    <xf numFmtId="0" fontId="56" fillId="0" borderId="22" xfId="28" applyFont="1" applyBorder="1" applyAlignment="1">
      <alignment horizontal="right" vertical="center" wrapText="1"/>
    </xf>
    <xf numFmtId="0" fontId="56" fillId="0" borderId="23" xfId="28" applyFont="1" applyBorder="1" applyAlignment="1">
      <alignment horizontal="right" vertical="center" wrapText="1"/>
    </xf>
    <xf numFmtId="0" fontId="56" fillId="10" borderId="0" xfId="28" applyFont="1" applyFill="1" applyAlignment="1">
      <alignment horizontal="left" vertical="center" wrapText="1"/>
    </xf>
    <xf numFmtId="0" fontId="57" fillId="0" borderId="24" xfId="28" applyFont="1" applyBorder="1" applyAlignment="1">
      <alignment horizontal="left" vertical="center" wrapText="1"/>
    </xf>
    <xf numFmtId="0" fontId="57" fillId="0" borderId="25" xfId="28" applyFont="1" applyBorder="1" applyAlignment="1">
      <alignment horizontal="left" vertical="center" wrapText="1"/>
    </xf>
    <xf numFmtId="3" fontId="57" fillId="0" borderId="25" xfId="28" applyNumberFormat="1" applyFont="1" applyBorder="1" applyAlignment="1" applyProtection="1">
      <alignment horizontal="right" vertical="center" wrapText="1"/>
      <protection locked="0"/>
    </xf>
    <xf numFmtId="0" fontId="57" fillId="0" borderId="26" xfId="28" applyFont="1" applyBorder="1" applyAlignment="1">
      <alignment horizontal="left" vertical="center" wrapText="1"/>
    </xf>
    <xf numFmtId="3" fontId="57" fillId="0" borderId="26" xfId="28" applyNumberFormat="1" applyFont="1" applyBorder="1" applyAlignment="1" applyProtection="1">
      <alignment horizontal="right" vertical="center" wrapText="1"/>
      <protection locked="0"/>
    </xf>
    <xf numFmtId="0" fontId="56" fillId="0" borderId="27" xfId="28" applyFont="1" applyBorder="1" applyAlignment="1">
      <alignment horizontal="left" vertical="center" wrapText="1"/>
    </xf>
    <xf numFmtId="3" fontId="56" fillId="0" borderId="27" xfId="28" applyNumberFormat="1" applyFont="1" applyBorder="1" applyAlignment="1">
      <alignment horizontal="right" vertical="center" wrapText="1"/>
    </xf>
    <xf numFmtId="0" fontId="57" fillId="0" borderId="0" xfId="28" applyFont="1" applyAlignment="1">
      <alignment horizontal="left" vertical="center" wrapText="1"/>
    </xf>
    <xf numFmtId="3" fontId="57" fillId="0" borderId="0" xfId="28" applyNumberFormat="1" applyFont="1" applyAlignment="1">
      <alignment horizontal="left" vertical="center" wrapText="1"/>
    </xf>
    <xf numFmtId="3" fontId="57" fillId="10" borderId="0" xfId="28" applyNumberFormat="1" applyFont="1" applyFill="1" applyAlignment="1">
      <alignment horizontal="left" vertical="center" wrapText="1"/>
    </xf>
    <xf numFmtId="3" fontId="57" fillId="0" borderId="24" xfId="28" applyNumberFormat="1" applyFont="1" applyBorder="1" applyAlignment="1" applyProtection="1">
      <alignment horizontal="right" vertical="center" wrapText="1"/>
      <protection locked="0"/>
    </xf>
    <xf numFmtId="0" fontId="56" fillId="11" borderId="27" xfId="28" applyFont="1" applyFill="1" applyBorder="1" applyAlignment="1">
      <alignment horizontal="left" vertical="center" wrapText="1"/>
    </xf>
    <xf numFmtId="3" fontId="56" fillId="11" borderId="27" xfId="28" applyNumberFormat="1" applyFont="1" applyFill="1" applyBorder="1" applyAlignment="1">
      <alignment horizontal="right" vertical="center" wrapText="1"/>
    </xf>
    <xf numFmtId="0" fontId="56" fillId="12" borderId="0" xfId="28" applyFont="1" applyFill="1" applyAlignment="1">
      <alignment horizontal="left" vertical="center" wrapText="1"/>
    </xf>
    <xf numFmtId="3" fontId="56" fillId="12" borderId="0" xfId="28" applyNumberFormat="1" applyFont="1" applyFill="1" applyAlignment="1" applyProtection="1">
      <alignment horizontal="right" vertical="center" wrapText="1"/>
      <protection hidden="1"/>
    </xf>
    <xf numFmtId="0" fontId="58" fillId="0" borderId="0" xfId="28" applyFont="1" applyAlignment="1">
      <alignment horizontal="left" vertical="center" wrapText="1"/>
    </xf>
    <xf numFmtId="3" fontId="58" fillId="0" borderId="0" xfId="28" applyNumberFormat="1" applyFont="1" applyAlignment="1">
      <alignment horizontal="left" vertical="center" wrapText="1"/>
    </xf>
    <xf numFmtId="0" fontId="53" fillId="0" borderId="0" xfId="28" applyFont="1" applyAlignment="1">
      <alignment horizontal="left" vertical="center" wrapText="1"/>
    </xf>
    <xf numFmtId="0" fontId="59" fillId="0" borderId="0" xfId="28" applyFont="1" applyAlignment="1">
      <alignment horizontal="left" vertical="center" wrapText="1"/>
    </xf>
    <xf numFmtId="0" fontId="56" fillId="0" borderId="28" xfId="28" applyFont="1" applyBorder="1" applyAlignment="1">
      <alignment horizontal="left" vertical="center" wrapText="1"/>
    </xf>
    <xf numFmtId="0" fontId="56" fillId="0" borderId="28" xfId="28" applyFont="1" applyBorder="1" applyAlignment="1">
      <alignment horizontal="right" vertical="center" wrapText="1"/>
    </xf>
    <xf numFmtId="3" fontId="59" fillId="0" borderId="0" xfId="28" applyNumberFormat="1" applyFont="1" applyAlignment="1">
      <alignment horizontal="left" vertical="center" wrapText="1"/>
    </xf>
    <xf numFmtId="3" fontId="56" fillId="12" borderId="0" xfId="28" applyNumberFormat="1" applyFont="1" applyFill="1" applyAlignment="1">
      <alignment horizontal="right" vertical="center" wrapText="1"/>
    </xf>
    <xf numFmtId="0" fontId="47" fillId="0" borderId="0" xfId="28" applyAlignment="1">
      <alignment wrapText="1"/>
    </xf>
    <xf numFmtId="49" fontId="50" fillId="0" borderId="0" xfId="28" applyNumberFormat="1" applyFont="1"/>
    <xf numFmtId="49" fontId="50" fillId="0" borderId="0" xfId="28" applyNumberFormat="1" applyFont="1" applyAlignment="1">
      <alignment horizontal="left"/>
    </xf>
    <xf numFmtId="0" fontId="50" fillId="0" borderId="0" xfId="28" applyFont="1"/>
    <xf numFmtId="173" fontId="50" fillId="0" borderId="0" xfId="28" applyNumberFormat="1" applyFont="1"/>
    <xf numFmtId="49" fontId="48" fillId="0" borderId="0" xfId="28" applyNumberFormat="1" applyFont="1" applyAlignment="1">
      <alignment vertical="center" wrapText="1"/>
    </xf>
    <xf numFmtId="0" fontId="48" fillId="0" borderId="0" xfId="28" applyFont="1" applyAlignment="1">
      <alignment vertical="center" wrapText="1"/>
    </xf>
    <xf numFmtId="173" fontId="48" fillId="0" borderId="0" xfId="28" applyNumberFormat="1" applyFont="1" applyAlignment="1">
      <alignment vertical="center" wrapText="1"/>
    </xf>
    <xf numFmtId="0" fontId="60" fillId="0" borderId="0" xfId="28" applyFont="1" applyAlignment="1">
      <alignment vertical="center" wrapText="1"/>
    </xf>
    <xf numFmtId="0" fontId="50" fillId="0" borderId="0" xfId="28" applyFont="1" applyAlignment="1">
      <alignment vertical="center" wrapText="1"/>
    </xf>
    <xf numFmtId="49" fontId="50" fillId="0" borderId="0" xfId="28" applyNumberFormat="1" applyFont="1" applyAlignment="1">
      <alignment vertical="center" wrapText="1"/>
    </xf>
    <xf numFmtId="49" fontId="50" fillId="0" borderId="0" xfId="28" applyNumberFormat="1" applyFont="1" applyAlignment="1">
      <alignment horizontal="left" vertical="center" wrapText="1"/>
    </xf>
    <xf numFmtId="173" fontId="50" fillId="0" borderId="0" xfId="28" applyNumberFormat="1" applyFont="1" applyAlignment="1">
      <alignment vertical="center" wrapText="1"/>
    </xf>
    <xf numFmtId="49" fontId="56" fillId="0" borderId="0" xfId="28" applyNumberFormat="1" applyFont="1" applyAlignment="1">
      <alignment vertical="center" wrapText="1"/>
    </xf>
    <xf numFmtId="49" fontId="57" fillId="0" borderId="29" xfId="28" applyNumberFormat="1" applyFont="1" applyBorder="1" applyAlignment="1">
      <alignment horizontal="left" vertical="center" wrapText="1"/>
    </xf>
    <xf numFmtId="0" fontId="56" fillId="0" borderId="29" xfId="28" applyFont="1" applyBorder="1" applyAlignment="1">
      <alignment horizontal="right" vertical="center" wrapText="1"/>
    </xf>
    <xf numFmtId="173" fontId="56" fillId="0" borderId="29" xfId="28" applyNumberFormat="1" applyFont="1" applyBorder="1" applyAlignment="1">
      <alignment horizontal="right" vertical="center" wrapText="1"/>
    </xf>
    <xf numFmtId="0" fontId="61" fillId="0" borderId="0" xfId="28" applyFont="1" applyAlignment="1">
      <alignment vertical="center" wrapText="1"/>
    </xf>
    <xf numFmtId="49" fontId="57" fillId="0" borderId="30" xfId="28" applyNumberFormat="1" applyFont="1" applyBorder="1" applyAlignment="1">
      <alignment horizontal="left" vertical="center" wrapText="1"/>
    </xf>
    <xf numFmtId="3" fontId="57" fillId="0" borderId="30" xfId="28" applyNumberFormat="1" applyFont="1" applyBorder="1" applyAlignment="1" applyProtection="1">
      <alignment horizontal="right" vertical="center" wrapText="1"/>
      <protection locked="0"/>
    </xf>
    <xf numFmtId="167" fontId="57" fillId="0" borderId="30" xfId="28" applyNumberFormat="1" applyFont="1" applyBorder="1" applyAlignment="1">
      <alignment horizontal="right" vertical="center" wrapText="1"/>
    </xf>
    <xf numFmtId="0" fontId="62" fillId="0" borderId="0" xfId="28" applyFont="1" applyAlignment="1">
      <alignment vertical="center" wrapText="1"/>
    </xf>
    <xf numFmtId="49" fontId="57" fillId="0" borderId="0" xfId="28" applyNumberFormat="1" applyFont="1" applyAlignment="1">
      <alignment horizontal="center" vertical="center" wrapText="1"/>
    </xf>
    <xf numFmtId="49" fontId="57" fillId="0" borderId="26" xfId="28" applyNumberFormat="1" applyFont="1" applyBorder="1" applyAlignment="1">
      <alignment horizontal="left" vertical="center" wrapText="1"/>
    </xf>
    <xf numFmtId="167" fontId="57" fillId="0" borderId="26" xfId="28" applyNumberFormat="1" applyFont="1" applyBorder="1" applyAlignment="1">
      <alignment horizontal="right" vertical="center" wrapText="1"/>
    </xf>
    <xf numFmtId="49" fontId="56" fillId="0" borderId="27" xfId="28" applyNumberFormat="1" applyFont="1" applyBorder="1" applyAlignment="1">
      <alignment horizontal="left" vertical="center" wrapText="1"/>
    </xf>
    <xf numFmtId="167" fontId="56" fillId="0" borderId="27" xfId="28" applyNumberFormat="1" applyFont="1" applyBorder="1" applyAlignment="1">
      <alignment horizontal="right" vertical="center" wrapText="1"/>
    </xf>
    <xf numFmtId="0" fontId="63" fillId="0" borderId="0" xfId="28" applyFont="1" applyAlignment="1">
      <alignment vertical="center" wrapText="1"/>
    </xf>
    <xf numFmtId="49" fontId="57" fillId="0" borderId="0" xfId="28" applyNumberFormat="1" applyFont="1" applyAlignment="1">
      <alignment horizontal="left" vertical="center" wrapText="1"/>
    </xf>
    <xf numFmtId="3" fontId="57" fillId="0" borderId="0" xfId="28" applyNumberFormat="1" applyFont="1" applyAlignment="1">
      <alignment horizontal="right" vertical="center" wrapText="1"/>
    </xf>
    <xf numFmtId="167" fontId="57" fillId="0" borderId="0" xfId="28" applyNumberFormat="1" applyFont="1" applyAlignment="1">
      <alignment horizontal="right" vertical="center" wrapText="1"/>
    </xf>
    <xf numFmtId="49" fontId="57" fillId="0" borderId="24" xfId="28" applyNumberFormat="1" applyFont="1" applyBorder="1" applyAlignment="1">
      <alignment horizontal="left" vertical="center" wrapText="1"/>
    </xf>
    <xf numFmtId="167" fontId="57" fillId="0" borderId="24" xfId="28" applyNumberFormat="1" applyFont="1" applyBorder="1" applyAlignment="1">
      <alignment horizontal="right" vertical="center" wrapText="1"/>
    </xf>
    <xf numFmtId="49" fontId="57" fillId="0" borderId="25" xfId="28" applyNumberFormat="1" applyFont="1" applyBorder="1" applyAlignment="1">
      <alignment horizontal="left" vertical="center" wrapText="1"/>
    </xf>
    <xf numFmtId="167" fontId="57" fillId="0" borderId="25" xfId="28" applyNumberFormat="1" applyFont="1" applyBorder="1" applyAlignment="1">
      <alignment horizontal="right" vertical="center" wrapText="1"/>
    </xf>
    <xf numFmtId="49" fontId="56" fillId="0" borderId="0" xfId="28" applyNumberFormat="1" applyFont="1" applyAlignment="1">
      <alignment horizontal="left" vertical="center" wrapText="1"/>
    </xf>
    <xf numFmtId="49" fontId="64" fillId="0" borderId="0" xfId="28" applyNumberFormat="1" applyFont="1"/>
    <xf numFmtId="49" fontId="65" fillId="0" borderId="0" xfId="28" applyNumberFormat="1" applyFont="1" applyAlignment="1">
      <alignment horizontal="left"/>
    </xf>
    <xf numFmtId="4" fontId="65" fillId="0" borderId="0" xfId="28" applyNumberFormat="1" applyFont="1"/>
    <xf numFmtId="9" fontId="65" fillId="0" borderId="0" xfId="28" applyNumberFormat="1" applyFont="1"/>
    <xf numFmtId="0" fontId="65" fillId="0" borderId="0" xfId="28" applyFont="1"/>
    <xf numFmtId="0" fontId="66" fillId="0" borderId="0" xfId="28" applyFont="1"/>
    <xf numFmtId="49" fontId="47" fillId="0" borderId="0" xfId="28" applyNumberFormat="1"/>
    <xf numFmtId="49" fontId="66" fillId="0" borderId="0" xfId="28" applyNumberFormat="1" applyFont="1" applyAlignment="1">
      <alignment horizontal="left"/>
    </xf>
    <xf numFmtId="4" fontId="66" fillId="0" borderId="0" xfId="28" applyNumberFormat="1" applyFont="1"/>
    <xf numFmtId="173" fontId="66" fillId="0" borderId="0" xfId="28" applyNumberFormat="1" applyFont="1"/>
    <xf numFmtId="49" fontId="47" fillId="0" borderId="0" xfId="28" applyNumberFormat="1" applyAlignment="1">
      <alignment horizontal="left"/>
    </xf>
    <xf numFmtId="4" fontId="47" fillId="0" borderId="0" xfId="28" applyNumberFormat="1"/>
    <xf numFmtId="173" fontId="47" fillId="0" borderId="0" xfId="28" applyNumberFormat="1"/>
    <xf numFmtId="0" fontId="55" fillId="0" borderId="0" xfId="28" applyFont="1"/>
    <xf numFmtId="0" fontId="52" fillId="0" borderId="0" xfId="28" applyFont="1" applyAlignment="1">
      <alignment vertical="center"/>
    </xf>
    <xf numFmtId="0" fontId="50" fillId="0" borderId="0" xfId="28" applyFont="1" applyAlignment="1">
      <alignment horizontal="left" vertical="center"/>
    </xf>
    <xf numFmtId="0" fontId="67" fillId="0" borderId="0" xfId="28" applyFont="1"/>
    <xf numFmtId="0" fontId="68" fillId="0" borderId="0" xfId="28" applyFont="1"/>
    <xf numFmtId="0" fontId="68" fillId="0" borderId="0" xfId="28" applyFont="1" applyAlignment="1">
      <alignment horizontal="left" vertical="center"/>
    </xf>
    <xf numFmtId="0" fontId="68" fillId="0" borderId="0" xfId="28" applyFont="1" applyAlignment="1" applyProtection="1">
      <alignment horizontal="left" vertical="center"/>
      <protection locked="0"/>
    </xf>
    <xf numFmtId="0" fontId="55" fillId="0" borderId="0" xfId="28" applyFont="1" applyAlignment="1">
      <alignment vertical="center"/>
    </xf>
    <xf numFmtId="0" fontId="67" fillId="0" borderId="0" xfId="28" applyFont="1" applyAlignment="1">
      <alignment vertical="center"/>
    </xf>
    <xf numFmtId="0" fontId="59" fillId="0" borderId="0" xfId="28" applyFont="1" applyAlignment="1">
      <alignment vertical="center"/>
    </xf>
    <xf numFmtId="0" fontId="59" fillId="0" borderId="0" xfId="28" applyFont="1" applyAlignment="1" applyProtection="1">
      <alignment horizontal="left" vertical="center"/>
      <protection locked="0"/>
    </xf>
    <xf numFmtId="0" fontId="69" fillId="0" borderId="0" xfId="28" applyFont="1" applyAlignment="1">
      <alignment vertical="center"/>
    </xf>
    <xf numFmtId="0" fontId="69" fillId="0" borderId="0" xfId="28" applyFont="1" applyAlignment="1" applyProtection="1">
      <alignment horizontal="left" vertical="center"/>
      <protection locked="0"/>
    </xf>
    <xf numFmtId="0" fontId="63" fillId="0" borderId="0" xfId="28" applyFont="1" applyAlignment="1">
      <alignment vertical="center"/>
    </xf>
    <xf numFmtId="0" fontId="62" fillId="0" borderId="0" xfId="28" applyFont="1" applyAlignment="1">
      <alignment vertical="center"/>
    </xf>
    <xf numFmtId="0" fontId="70" fillId="0" borderId="27" xfId="28" applyFont="1" applyBorder="1" applyAlignment="1">
      <alignment horizontal="right" vertical="center"/>
    </xf>
    <xf numFmtId="0" fontId="70" fillId="0" borderId="27" xfId="28" applyFont="1" applyBorder="1" applyAlignment="1">
      <alignment vertical="center"/>
    </xf>
    <xf numFmtId="0" fontId="71" fillId="0" borderId="0" xfId="28" applyFont="1" applyAlignment="1" applyProtection="1">
      <alignment horizontal="center" vertical="center"/>
      <protection locked="0"/>
    </xf>
    <xf numFmtId="0" fontId="70" fillId="0" borderId="0" xfId="28" applyFont="1" applyAlignment="1">
      <alignment horizontal="right" vertical="center"/>
    </xf>
    <xf numFmtId="0" fontId="71" fillId="0" borderId="0" xfId="28" applyFont="1" applyAlignment="1">
      <alignment vertical="center"/>
    </xf>
    <xf numFmtId="0" fontId="70" fillId="10" borderId="0" xfId="28" applyFont="1" applyFill="1" applyAlignment="1">
      <alignment vertical="center"/>
    </xf>
    <xf numFmtId="0" fontId="70" fillId="0" borderId="0" xfId="28" applyFont="1" applyAlignment="1">
      <alignment vertical="center"/>
    </xf>
    <xf numFmtId="0" fontId="71" fillId="0" borderId="26" xfId="28" applyFont="1" applyBorder="1" applyAlignment="1">
      <alignment horizontal="right" vertical="center"/>
    </xf>
    <xf numFmtId="0" fontId="71" fillId="0" borderId="26" xfId="28" applyFont="1" applyBorder="1" applyAlignment="1">
      <alignment vertical="center"/>
    </xf>
    <xf numFmtId="0" fontId="71" fillId="0" borderId="25" xfId="28" applyFont="1" applyBorder="1" applyAlignment="1">
      <alignment horizontal="right" vertical="center"/>
    </xf>
    <xf numFmtId="0" fontId="71" fillId="0" borderId="25" xfId="28" applyFont="1" applyBorder="1" applyAlignment="1">
      <alignment vertical="center"/>
    </xf>
    <xf numFmtId="0" fontId="71" fillId="0" borderId="24" xfId="28" applyFont="1" applyBorder="1" applyAlignment="1">
      <alignment horizontal="right" vertical="center"/>
    </xf>
    <xf numFmtId="0" fontId="71" fillId="0" borderId="24" xfId="28" applyFont="1" applyBorder="1" applyAlignment="1">
      <alignment vertical="center"/>
    </xf>
    <xf numFmtId="0" fontId="70" fillId="0" borderId="0" xfId="28" applyFont="1" applyAlignment="1">
      <alignment vertical="center" wrapText="1"/>
    </xf>
    <xf numFmtId="0" fontId="70" fillId="0" borderId="27" xfId="28" applyFont="1" applyBorder="1" applyAlignment="1">
      <alignment vertical="center" wrapText="1"/>
    </xf>
    <xf numFmtId="0" fontId="62" fillId="0" borderId="0" xfId="28" applyFont="1" applyAlignment="1">
      <alignment horizontal="left" vertical="center"/>
    </xf>
    <xf numFmtId="0" fontId="71" fillId="0" borderId="0" xfId="28" quotePrefix="1" applyFont="1" applyAlignment="1">
      <alignment horizontal="left" vertical="center"/>
    </xf>
    <xf numFmtId="0" fontId="63" fillId="0" borderId="0" xfId="28" applyFont="1" applyAlignment="1">
      <alignment horizontal="left" vertical="center"/>
    </xf>
    <xf numFmtId="0" fontId="70" fillId="0" borderId="0" xfId="28" applyFont="1" applyAlignment="1">
      <alignment horizontal="left" vertical="center"/>
    </xf>
    <xf numFmtId="0" fontId="70" fillId="0" borderId="27" xfId="28" applyFont="1" applyBorder="1" applyAlignment="1">
      <alignment horizontal="left" vertical="center"/>
    </xf>
    <xf numFmtId="0" fontId="71" fillId="0" borderId="26" xfId="28" applyFont="1" applyBorder="1" applyAlignment="1">
      <alignment horizontal="left" vertical="center" wrapText="1"/>
    </xf>
    <xf numFmtId="0" fontId="71" fillId="0" borderId="25" xfId="28" applyFont="1" applyBorder="1" applyAlignment="1">
      <alignment horizontal="left" vertical="center"/>
    </xf>
    <xf numFmtId="0" fontId="71" fillId="0" borderId="24" xfId="28" applyFont="1" applyBorder="1" applyAlignment="1">
      <alignment horizontal="left" vertical="center"/>
    </xf>
    <xf numFmtId="0" fontId="70" fillId="10" borderId="31" xfId="28" applyFont="1" applyFill="1" applyBorder="1" applyAlignment="1">
      <alignment horizontal="left" vertical="center"/>
    </xf>
    <xf numFmtId="0" fontId="70" fillId="0" borderId="32" xfId="28" applyFont="1" applyBorder="1" applyAlignment="1">
      <alignment horizontal="right" vertical="center"/>
    </xf>
    <xf numFmtId="0" fontId="70" fillId="0" borderId="33" xfId="28" applyFont="1" applyBorder="1" applyAlignment="1">
      <alignment vertical="center"/>
    </xf>
    <xf numFmtId="0" fontId="71" fillId="0" borderId="0" xfId="28" applyFont="1" applyAlignment="1" applyProtection="1">
      <alignment horizontal="left" vertical="center"/>
      <protection locked="0"/>
    </xf>
    <xf numFmtId="0" fontId="50" fillId="0" borderId="0" xfId="28" applyFont="1" applyAlignment="1">
      <alignment vertical="center"/>
    </xf>
    <xf numFmtId="0" fontId="50" fillId="0" borderId="0" xfId="28" applyFont="1" applyAlignment="1" applyProtection="1">
      <alignment horizontal="left" vertical="center"/>
      <protection locked="0"/>
    </xf>
    <xf numFmtId="0" fontId="48" fillId="0" borderId="0" xfId="28" applyFont="1" applyAlignment="1">
      <alignment vertical="center"/>
    </xf>
    <xf numFmtId="0" fontId="48" fillId="0" borderId="0" xfId="28" applyFont="1" applyAlignment="1">
      <alignment horizontal="left" vertical="center"/>
    </xf>
    <xf numFmtId="164" fontId="70" fillId="0" borderId="0" xfId="5" applyFont="1" applyAlignment="1">
      <alignment horizontal="right" vertical="center"/>
    </xf>
    <xf numFmtId="164" fontId="70" fillId="0" borderId="21" xfId="5" applyFont="1" applyBorder="1" applyAlignment="1">
      <alignment horizontal="right" vertical="center"/>
    </xf>
    <xf numFmtId="3" fontId="70" fillId="10" borderId="31" xfId="28" applyNumberFormat="1" applyFont="1" applyFill="1" applyBorder="1" applyAlignment="1">
      <alignment horizontal="right" vertical="center"/>
    </xf>
    <xf numFmtId="164" fontId="70" fillId="0" borderId="27" xfId="5" applyFont="1" applyBorder="1" applyAlignment="1">
      <alignment horizontal="right" vertical="center"/>
    </xf>
    <xf numFmtId="166" fontId="70" fillId="0" borderId="27" xfId="5" applyNumberFormat="1" applyFont="1" applyBorder="1" applyAlignment="1">
      <alignment horizontal="right" vertical="center"/>
    </xf>
    <xf numFmtId="166" fontId="70" fillId="10" borderId="0" xfId="28" applyNumberFormat="1" applyFont="1" applyFill="1" applyAlignment="1">
      <alignment horizontal="right" vertical="center"/>
    </xf>
    <xf numFmtId="164" fontId="70" fillId="0" borderId="0" xfId="28" applyNumberFormat="1" applyFont="1" applyAlignment="1">
      <alignment horizontal="right" vertical="center"/>
    </xf>
    <xf numFmtId="43" fontId="59" fillId="0" borderId="0" xfId="28" applyNumberFormat="1" applyFont="1" applyAlignment="1">
      <alignment vertical="center"/>
    </xf>
    <xf numFmtId="166" fontId="17" fillId="0" borderId="0" xfId="5" applyNumberFormat="1" applyFont="1" applyAlignment="1">
      <alignment horizontal="center"/>
    </xf>
    <xf numFmtId="166" fontId="18" fillId="0" borderId="0" xfId="0" applyNumberFormat="1" applyFont="1" applyAlignment="1">
      <alignment horizontal="center"/>
    </xf>
    <xf numFmtId="166" fontId="71" fillId="0" borderId="0" xfId="5" applyNumberFormat="1" applyFont="1" applyAlignment="1">
      <alignment horizontal="right" vertical="center"/>
    </xf>
    <xf numFmtId="164" fontId="57" fillId="0" borderId="24" xfId="28" applyNumberFormat="1" applyFont="1" applyBorder="1" applyAlignment="1" applyProtection="1">
      <alignment horizontal="right" vertical="center" wrapText="1"/>
      <protection locked="0"/>
    </xf>
    <xf numFmtId="3" fontId="47" fillId="0" borderId="0" xfId="28" applyNumberFormat="1"/>
    <xf numFmtId="166" fontId="71" fillId="0" borderId="26" xfId="5" applyNumberFormat="1" applyFont="1" applyBorder="1" applyAlignment="1">
      <alignment horizontal="right" vertical="center"/>
    </xf>
    <xf numFmtId="166" fontId="14" fillId="2" borderId="1" xfId="5" applyNumberFormat="1" applyFont="1" applyFill="1" applyBorder="1"/>
    <xf numFmtId="185" fontId="14" fillId="2" borderId="1" xfId="0" applyNumberFormat="1" applyFont="1" applyFill="1" applyBorder="1"/>
    <xf numFmtId="185" fontId="46" fillId="2" borderId="1" xfId="0" applyNumberFormat="1" applyFont="1" applyFill="1" applyBorder="1"/>
    <xf numFmtId="185" fontId="10" fillId="3" borderId="1" xfId="0" applyNumberFormat="1" applyFont="1" applyFill="1" applyBorder="1"/>
    <xf numFmtId="185" fontId="10" fillId="3" borderId="1" xfId="26" applyNumberFormat="1" applyFont="1" applyFill="1" applyBorder="1"/>
    <xf numFmtId="185" fontId="10" fillId="2" borderId="1" xfId="0" applyNumberFormat="1" applyFont="1" applyFill="1" applyBorder="1"/>
    <xf numFmtId="185" fontId="0" fillId="2" borderId="1" xfId="5" applyNumberFormat="1" applyFont="1" applyFill="1" applyBorder="1"/>
    <xf numFmtId="185" fontId="0" fillId="2" borderId="1" xfId="26" applyNumberFormat="1" applyFont="1" applyFill="1" applyBorder="1"/>
    <xf numFmtId="185" fontId="0" fillId="2" borderId="3" xfId="0" applyNumberFormat="1" applyFill="1" applyBorder="1"/>
    <xf numFmtId="185" fontId="10" fillId="2" borderId="3" xfId="0" applyNumberFormat="1" applyFont="1" applyFill="1" applyBorder="1"/>
    <xf numFmtId="185" fontId="10" fillId="3" borderId="2" xfId="0" applyNumberFormat="1" applyFont="1" applyFill="1" applyBorder="1"/>
    <xf numFmtId="185" fontId="10" fillId="2" borderId="2" xfId="0" applyNumberFormat="1" applyFont="1" applyFill="1" applyBorder="1"/>
    <xf numFmtId="185" fontId="10" fillId="0" borderId="0" xfId="6" applyNumberFormat="1" applyFont="1"/>
    <xf numFmtId="185" fontId="0" fillId="0" borderId="0" xfId="0" applyNumberFormat="1"/>
    <xf numFmtId="185" fontId="0" fillId="0" borderId="0" xfId="26" applyNumberFormat="1" applyFont="1"/>
    <xf numFmtId="185" fontId="0" fillId="0" borderId="0" xfId="26" applyNumberFormat="1" applyFont="1" applyFill="1"/>
    <xf numFmtId="185" fontId="3" fillId="0" borderId="0" xfId="26" applyNumberFormat="1" applyFont="1"/>
    <xf numFmtId="185" fontId="0" fillId="0" borderId="0" xfId="22" applyNumberFormat="1" applyFont="1"/>
    <xf numFmtId="185" fontId="10" fillId="0" borderId="0" xfId="26" applyNumberFormat="1" applyFont="1"/>
    <xf numFmtId="185" fontId="3" fillId="0" borderId="0" xfId="13" applyNumberFormat="1"/>
    <xf numFmtId="185" fontId="0" fillId="2" borderId="1" xfId="0" applyNumberFormat="1" applyFill="1" applyBorder="1"/>
    <xf numFmtId="185" fontId="37" fillId="2" borderId="1" xfId="0" applyNumberFormat="1" applyFont="1" applyFill="1" applyBorder="1"/>
    <xf numFmtId="0" fontId="72" fillId="0" borderId="0" xfId="0" applyFont="1"/>
    <xf numFmtId="0" fontId="16" fillId="0" borderId="0" xfId="0" applyFont="1"/>
    <xf numFmtId="0" fontId="15" fillId="0" borderId="0" xfId="0" applyFont="1"/>
    <xf numFmtId="15" fontId="15" fillId="0" borderId="0" xfId="0" applyNumberFormat="1" applyFont="1" applyAlignment="1">
      <alignment horizontal="left"/>
    </xf>
    <xf numFmtId="164" fontId="15" fillId="0" borderId="0" xfId="5" applyFont="1"/>
    <xf numFmtId="0" fontId="73" fillId="0" borderId="0" xfId="0" applyFont="1"/>
    <xf numFmtId="0" fontId="16" fillId="0" borderId="0" xfId="0" applyFont="1" applyAlignment="1">
      <alignment horizontal="left"/>
    </xf>
    <xf numFmtId="10" fontId="15" fillId="0" borderId="0" xfId="0" applyNumberFormat="1" applyFont="1"/>
    <xf numFmtId="185" fontId="15" fillId="0" borderId="0" xfId="5" applyNumberFormat="1" applyFont="1"/>
    <xf numFmtId="185" fontId="15" fillId="0" borderId="0" xfId="0" applyNumberFormat="1" applyFont="1"/>
    <xf numFmtId="0" fontId="62" fillId="0" borderId="0" xfId="28" applyFont="1"/>
    <xf numFmtId="0" fontId="46" fillId="0" borderId="0" xfId="0" applyFont="1"/>
    <xf numFmtId="166" fontId="71" fillId="0" borderId="25" xfId="5" applyNumberFormat="1" applyFont="1" applyBorder="1" applyAlignment="1">
      <alignment horizontal="right" vertical="center"/>
    </xf>
    <xf numFmtId="3" fontId="71" fillId="0" borderId="25" xfId="28" applyNumberFormat="1" applyFont="1" applyBorder="1" applyAlignment="1">
      <alignment horizontal="right" vertical="center"/>
    </xf>
    <xf numFmtId="173" fontId="74" fillId="0" borderId="0" xfId="28" applyNumberFormat="1" applyFont="1"/>
    <xf numFmtId="0" fontId="75" fillId="2" borderId="1" xfId="0" applyFont="1" applyFill="1" applyBorder="1"/>
    <xf numFmtId="166" fontId="15" fillId="0" borderId="0" xfId="5" applyNumberFormat="1" applyFont="1"/>
    <xf numFmtId="166" fontId="15" fillId="0" borderId="0" xfId="5" applyNumberFormat="1" applyFont="1" applyAlignment="1">
      <alignment horizontal="left"/>
    </xf>
    <xf numFmtId="0" fontId="30" fillId="0" borderId="0" xfId="0" applyFont="1"/>
    <xf numFmtId="164" fontId="15" fillId="0" borderId="0" xfId="0" applyNumberFormat="1" applyFont="1"/>
    <xf numFmtId="0" fontId="5" fillId="0" borderId="1" xfId="0" applyFont="1" applyBorder="1"/>
    <xf numFmtId="0" fontId="10" fillId="0" borderId="1" xfId="0" applyFont="1" applyBorder="1"/>
    <xf numFmtId="17" fontId="10" fillId="0" borderId="1" xfId="0" applyNumberFormat="1" applyFont="1" applyBorder="1"/>
    <xf numFmtId="14" fontId="0" fillId="0" borderId="7" xfId="0" applyNumberFormat="1" applyBorder="1"/>
    <xf numFmtId="0" fontId="10" fillId="0" borderId="0" xfId="0" applyFont="1" applyAlignment="1">
      <alignment horizontal="center"/>
    </xf>
    <xf numFmtId="0" fontId="10" fillId="0" borderId="34" xfId="0" applyFont="1" applyBorder="1" applyAlignment="1">
      <alignment horizontal="center"/>
    </xf>
    <xf numFmtId="186" fontId="0" fillId="0" borderId="0" xfId="5" applyNumberFormat="1" applyFont="1"/>
    <xf numFmtId="186" fontId="0" fillId="0" borderId="34" xfId="5" applyNumberFormat="1" applyFont="1" applyBorder="1"/>
    <xf numFmtId="10" fontId="0" fillId="0" borderId="34" xfId="0" applyNumberFormat="1" applyBorder="1" applyAlignment="1">
      <alignment horizontal="right"/>
    </xf>
    <xf numFmtId="186" fontId="42" fillId="0" borderId="0" xfId="5" applyNumberFormat="1" applyFont="1"/>
    <xf numFmtId="0" fontId="10" fillId="0" borderId="0" xfId="0" applyFont="1" applyAlignment="1">
      <alignment horizontal="right"/>
    </xf>
    <xf numFmtId="0" fontId="0" fillId="0" borderId="35" xfId="0" applyBorder="1"/>
    <xf numFmtId="186" fontId="37" fillId="0" borderId="36" xfId="5" applyNumberFormat="1" applyFont="1" applyBorder="1"/>
    <xf numFmtId="186" fontId="37" fillId="0" borderId="35" xfId="5" applyNumberFormat="1" applyFont="1" applyBorder="1"/>
    <xf numFmtId="186" fontId="13" fillId="0" borderId="10" xfId="0" applyNumberFormat="1" applyFont="1" applyBorder="1"/>
    <xf numFmtId="166" fontId="0" fillId="0" borderId="8" xfId="5" applyNumberFormat="1" applyFont="1" applyBorder="1"/>
    <xf numFmtId="166" fontId="0" fillId="0" borderId="10" xfId="5" applyNumberFormat="1" applyFont="1" applyBorder="1"/>
    <xf numFmtId="166" fontId="13" fillId="0" borderId="12" xfId="5" applyNumberFormat="1" applyFont="1" applyBorder="1"/>
    <xf numFmtId="10" fontId="13" fillId="0" borderId="0" xfId="0" applyNumberFormat="1" applyFont="1"/>
    <xf numFmtId="10" fontId="13" fillId="0" borderId="0" xfId="0" applyNumberFormat="1" applyFont="1" applyAlignment="1">
      <alignment horizontal="right"/>
    </xf>
    <xf numFmtId="3" fontId="17" fillId="0" borderId="0" xfId="0" applyNumberFormat="1" applyFont="1"/>
    <xf numFmtId="166" fontId="17" fillId="0" borderId="0" xfId="5" applyNumberFormat="1" applyFont="1" applyAlignment="1">
      <alignment horizontal="left"/>
    </xf>
    <xf numFmtId="10" fontId="17" fillId="0" borderId="0" xfId="6" applyNumberFormat="1" applyFont="1"/>
    <xf numFmtId="43" fontId="0" fillId="0" borderId="34" xfId="0" applyNumberFormat="1" applyBorder="1"/>
    <xf numFmtId="166" fontId="47" fillId="0" borderId="0" xfId="5" applyNumberFormat="1" applyFont="1"/>
    <xf numFmtId="185" fontId="0" fillId="2" borderId="1" xfId="6" applyNumberFormat="1" applyFont="1" applyFill="1" applyBorder="1"/>
    <xf numFmtId="187" fontId="77" fillId="14" borderId="38" xfId="0" applyNumberFormat="1" applyFont="1" applyFill="1" applyBorder="1"/>
    <xf numFmtId="0" fontId="78" fillId="0" borderId="0" xfId="0" applyFont="1"/>
    <xf numFmtId="167" fontId="80" fillId="16" borderId="12" xfId="0" applyNumberFormat="1" applyFont="1" applyFill="1" applyBorder="1"/>
    <xf numFmtId="187" fontId="77" fillId="14" borderId="12" xfId="0" applyNumberFormat="1" applyFont="1" applyFill="1" applyBorder="1"/>
    <xf numFmtId="188" fontId="80" fillId="16" borderId="12" xfId="0" applyNumberFormat="1" applyFont="1" applyFill="1" applyBorder="1"/>
    <xf numFmtId="187" fontId="82" fillId="2" borderId="5" xfId="30" applyNumberFormat="1" applyFont="1" applyFill="1" applyBorder="1"/>
    <xf numFmtId="187" fontId="83" fillId="2" borderId="5" xfId="30" applyNumberFormat="1" applyFont="1" applyFill="1" applyBorder="1"/>
    <xf numFmtId="0" fontId="83" fillId="2" borderId="5" xfId="30" applyFont="1" applyFill="1" applyBorder="1"/>
    <xf numFmtId="0" fontId="82" fillId="5" borderId="37" xfId="32" applyFont="1" applyFill="1" applyBorder="1"/>
    <xf numFmtId="0" fontId="82" fillId="5" borderId="38" xfId="32" applyFont="1" applyFill="1" applyBorder="1"/>
    <xf numFmtId="189" fontId="83" fillId="5" borderId="37" xfId="32" applyNumberFormat="1" applyFont="1" applyFill="1" applyBorder="1"/>
    <xf numFmtId="189" fontId="83" fillId="5" borderId="38" xfId="32" applyNumberFormat="1" applyFont="1" applyFill="1" applyBorder="1"/>
    <xf numFmtId="0" fontId="82" fillId="5" borderId="5" xfId="30" applyFont="1" applyFill="1" applyBorder="1"/>
    <xf numFmtId="0" fontId="83" fillId="5" borderId="5" xfId="30" applyFont="1" applyFill="1" applyBorder="1"/>
    <xf numFmtId="0" fontId="84" fillId="0" borderId="0" xfId="0" applyFont="1"/>
    <xf numFmtId="187" fontId="85" fillId="2" borderId="5" xfId="30" applyNumberFormat="1" applyFont="1" applyFill="1" applyBorder="1"/>
    <xf numFmtId="166" fontId="0" fillId="0" borderId="0" xfId="0" applyNumberFormat="1"/>
    <xf numFmtId="166" fontId="71" fillId="0" borderId="24" xfId="28" applyNumberFormat="1" applyFont="1" applyBorder="1" applyAlignment="1">
      <alignment horizontal="right" vertical="center"/>
    </xf>
    <xf numFmtId="166" fontId="17" fillId="0" borderId="0" xfId="0" applyNumberFormat="1" applyFont="1" applyAlignment="1">
      <alignment horizontal="center"/>
    </xf>
    <xf numFmtId="166" fontId="0" fillId="0" borderId="34" xfId="5" applyNumberFormat="1" applyFont="1" applyBorder="1"/>
    <xf numFmtId="0" fontId="79" fillId="15" borderId="5" xfId="0" applyFont="1" applyFill="1" applyBorder="1"/>
    <xf numFmtId="3" fontId="86" fillId="0" borderId="0" xfId="0" applyNumberFormat="1" applyFont="1"/>
    <xf numFmtId="166" fontId="39" fillId="2" borderId="1" xfId="5" applyNumberFormat="1" applyFont="1" applyFill="1" applyBorder="1"/>
    <xf numFmtId="0" fontId="87" fillId="2" borderId="3" xfId="0" applyFont="1" applyFill="1" applyBorder="1"/>
    <xf numFmtId="10" fontId="0" fillId="2" borderId="1" xfId="6" applyNumberFormat="1" applyFont="1" applyFill="1" applyBorder="1"/>
    <xf numFmtId="0" fontId="0" fillId="8" borderId="3" xfId="0" applyFill="1" applyBorder="1"/>
    <xf numFmtId="0" fontId="0" fillId="8" borderId="1" xfId="0" applyFill="1" applyBorder="1"/>
    <xf numFmtId="0" fontId="0" fillId="8" borderId="4" xfId="0" applyFill="1" applyBorder="1"/>
    <xf numFmtId="166" fontId="39" fillId="0" borderId="0" xfId="5" applyNumberFormat="1" applyFont="1"/>
    <xf numFmtId="173" fontId="39" fillId="0" borderId="0" xfId="0" applyNumberFormat="1" applyFont="1"/>
    <xf numFmtId="185" fontId="10" fillId="2" borderId="0" xfId="0" applyNumberFormat="1" applyFont="1" applyFill="1"/>
    <xf numFmtId="0" fontId="11" fillId="2" borderId="1" xfId="0" applyFont="1" applyFill="1" applyBorder="1" applyProtection="1">
      <protection locked="0"/>
    </xf>
    <xf numFmtId="3" fontId="11" fillId="2" borderId="1" xfId="0" applyNumberFormat="1" applyFont="1" applyFill="1" applyBorder="1" applyProtection="1">
      <protection locked="0"/>
    </xf>
    <xf numFmtId="9" fontId="11" fillId="2" borderId="1" xfId="6" applyFont="1" applyFill="1" applyBorder="1" applyProtection="1">
      <protection locked="0"/>
    </xf>
    <xf numFmtId="185" fontId="88" fillId="2" borderId="1" xfId="0" applyNumberFormat="1" applyFont="1" applyFill="1" applyBorder="1" applyProtection="1">
      <protection locked="0"/>
    </xf>
    <xf numFmtId="0" fontId="13" fillId="0" borderId="0" xfId="0" applyFont="1" applyProtection="1">
      <protection locked="0"/>
    </xf>
    <xf numFmtId="0" fontId="13" fillId="2" borderId="4" xfId="0" applyFont="1" applyFill="1" applyBorder="1" applyProtection="1">
      <protection locked="0"/>
    </xf>
    <xf numFmtId="0" fontId="13" fillId="2" borderId="1" xfId="0" applyFont="1" applyFill="1" applyBorder="1" applyProtection="1">
      <protection locked="0"/>
    </xf>
    <xf numFmtId="185" fontId="13" fillId="2" borderId="1" xfId="0" applyNumberFormat="1" applyFont="1" applyFill="1" applyBorder="1" applyProtection="1">
      <protection locked="0"/>
    </xf>
    <xf numFmtId="9" fontId="13" fillId="2" borderId="1" xfId="0" applyNumberFormat="1" applyFont="1" applyFill="1" applyBorder="1" applyProtection="1">
      <protection locked="0"/>
    </xf>
    <xf numFmtId="3" fontId="0" fillId="2" borderId="1" xfId="0" applyNumberFormat="1" applyFill="1" applyBorder="1" applyProtection="1">
      <protection locked="0"/>
    </xf>
    <xf numFmtId="4" fontId="0" fillId="2" borderId="1" xfId="0" applyNumberFormat="1" applyFill="1" applyBorder="1" applyProtection="1">
      <protection locked="0"/>
    </xf>
    <xf numFmtId="185" fontId="11" fillId="2" borderId="1" xfId="0" applyNumberFormat="1" applyFont="1" applyFill="1" applyBorder="1" applyProtection="1">
      <protection locked="0"/>
    </xf>
    <xf numFmtId="0" fontId="0" fillId="2" borderId="1" xfId="0" applyFill="1" applyBorder="1" applyProtection="1">
      <protection locked="0"/>
    </xf>
    <xf numFmtId="10" fontId="13" fillId="2" borderId="1" xfId="0" applyNumberFormat="1" applyFont="1" applyFill="1" applyBorder="1" applyProtection="1">
      <protection locked="0"/>
    </xf>
    <xf numFmtId="171" fontId="0" fillId="2" borderId="1" xfId="0" applyNumberFormat="1" applyFill="1" applyBorder="1" applyProtection="1">
      <protection locked="0"/>
    </xf>
    <xf numFmtId="9" fontId="13" fillId="2" borderId="1" xfId="6" applyFont="1" applyFill="1" applyBorder="1" applyProtection="1">
      <protection locked="0"/>
    </xf>
    <xf numFmtId="167" fontId="46" fillId="2" borderId="1" xfId="6" applyNumberFormat="1" applyFont="1" applyFill="1" applyBorder="1" applyProtection="1">
      <protection locked="0"/>
    </xf>
    <xf numFmtId="10" fontId="46" fillId="2" borderId="1" xfId="6" applyNumberFormat="1" applyFont="1" applyFill="1" applyBorder="1" applyProtection="1">
      <protection locked="0"/>
    </xf>
    <xf numFmtId="185" fontId="46" fillId="2" borderId="1" xfId="5" applyNumberFormat="1" applyFont="1" applyFill="1" applyBorder="1" applyProtection="1">
      <protection locked="0"/>
    </xf>
    <xf numFmtId="190" fontId="13" fillId="2" borderId="1" xfId="0" applyNumberFormat="1" applyFont="1" applyFill="1" applyBorder="1" applyProtection="1">
      <protection locked="0"/>
    </xf>
    <xf numFmtId="167" fontId="13" fillId="2" borderId="1" xfId="6" applyNumberFormat="1" applyFont="1" applyFill="1" applyBorder="1" applyProtection="1">
      <protection locked="0"/>
    </xf>
    <xf numFmtId="185" fontId="46" fillId="2" borderId="1" xfId="0" applyNumberFormat="1" applyFont="1" applyFill="1" applyBorder="1" applyProtection="1">
      <protection locked="0"/>
    </xf>
    <xf numFmtId="185" fontId="9" fillId="0" borderId="1" xfId="6" applyNumberFormat="1" applyFont="1" applyFill="1" applyBorder="1" applyProtection="1">
      <protection locked="0"/>
    </xf>
    <xf numFmtId="170" fontId="0" fillId="2" borderId="1" xfId="26" applyNumberFormat="1" applyFont="1" applyFill="1" applyBorder="1" applyProtection="1">
      <protection locked="0"/>
    </xf>
    <xf numFmtId="181" fontId="46" fillId="2" borderId="1" xfId="0" applyNumberFormat="1" applyFont="1" applyFill="1" applyBorder="1" applyProtection="1">
      <protection locked="0"/>
    </xf>
    <xf numFmtId="0" fontId="13" fillId="0" borderId="11" xfId="0" applyFont="1" applyBorder="1" applyProtection="1">
      <protection locked="0"/>
    </xf>
    <xf numFmtId="0" fontId="13" fillId="0" borderId="12" xfId="0" applyFont="1" applyBorder="1" applyProtection="1">
      <protection locked="0"/>
    </xf>
    <xf numFmtId="9" fontId="13" fillId="0" borderId="0" xfId="0" applyNumberFormat="1" applyFont="1" applyProtection="1">
      <protection locked="0"/>
    </xf>
    <xf numFmtId="185" fontId="13" fillId="0" borderId="0" xfId="26" applyNumberFormat="1" applyFont="1" applyProtection="1">
      <protection locked="0"/>
    </xf>
    <xf numFmtId="185" fontId="13" fillId="0" borderId="0" xfId="26" applyNumberFormat="1" applyFont="1" applyFill="1" applyProtection="1">
      <protection locked="0"/>
    </xf>
    <xf numFmtId="172" fontId="13" fillId="0" borderId="0" xfId="13" applyNumberFormat="1" applyFont="1" applyProtection="1">
      <protection locked="0"/>
    </xf>
    <xf numFmtId="166" fontId="13" fillId="0" borderId="0" xfId="13" applyNumberFormat="1" applyFont="1" applyProtection="1">
      <protection locked="0"/>
    </xf>
    <xf numFmtId="166" fontId="13" fillId="0" borderId="0" xfId="5" applyNumberFormat="1" applyFont="1" applyProtection="1">
      <protection locked="0"/>
    </xf>
    <xf numFmtId="0" fontId="13" fillId="0" borderId="0" xfId="13" applyFont="1" applyProtection="1">
      <protection locked="0"/>
    </xf>
    <xf numFmtId="185" fontId="10" fillId="2" borderId="1" xfId="0" applyNumberFormat="1" applyFont="1" applyFill="1" applyBorder="1" applyProtection="1">
      <protection locked="0"/>
    </xf>
    <xf numFmtId="3" fontId="86" fillId="0" borderId="0" xfId="0" applyNumberFormat="1" applyFont="1" applyProtection="1">
      <protection locked="0"/>
    </xf>
    <xf numFmtId="0" fontId="0" fillId="0" borderId="0" xfId="0" applyProtection="1">
      <protection locked="0"/>
    </xf>
    <xf numFmtId="185" fontId="37" fillId="2" borderId="1" xfId="0" applyNumberFormat="1" applyFont="1" applyFill="1" applyBorder="1" applyProtection="1">
      <protection locked="0"/>
    </xf>
    <xf numFmtId="185" fontId="37" fillId="2" borderId="0" xfId="0" applyNumberFormat="1" applyFont="1" applyFill="1" applyProtection="1">
      <protection locked="0"/>
    </xf>
    <xf numFmtId="3" fontId="89" fillId="0" borderId="0" xfId="0" applyNumberFormat="1" applyFont="1" applyProtection="1">
      <protection locked="0"/>
    </xf>
    <xf numFmtId="185" fontId="90" fillId="2" borderId="1" xfId="0" applyNumberFormat="1" applyFont="1" applyFill="1" applyBorder="1"/>
    <xf numFmtId="168" fontId="30" fillId="2" borderId="0" xfId="17" applyNumberFormat="1" applyFont="1" applyFill="1" applyProtection="1">
      <protection locked="0"/>
    </xf>
    <xf numFmtId="0" fontId="42" fillId="0" borderId="0" xfId="0" applyFont="1" applyAlignment="1">
      <alignment vertical="top"/>
    </xf>
    <xf numFmtId="10" fontId="91" fillId="0" borderId="0" xfId="0" applyNumberFormat="1" applyFont="1" applyProtection="1">
      <protection locked="0"/>
    </xf>
    <xf numFmtId="191" fontId="0" fillId="2" borderId="1" xfId="6" applyNumberFormat="1" applyFont="1" applyFill="1" applyBorder="1"/>
    <xf numFmtId="166" fontId="13" fillId="0" borderId="0" xfId="5" applyNumberFormat="1" applyFont="1" applyFill="1"/>
    <xf numFmtId="167" fontId="30" fillId="0" borderId="0" xfId="24" applyNumberFormat="1" applyFont="1" applyProtection="1">
      <protection locked="0"/>
    </xf>
    <xf numFmtId="192" fontId="83" fillId="2" borderId="5" xfId="30" applyNumberFormat="1" applyFont="1" applyFill="1" applyBorder="1"/>
    <xf numFmtId="3" fontId="83" fillId="2" borderId="5" xfId="30" applyNumberFormat="1" applyFont="1" applyFill="1" applyBorder="1"/>
    <xf numFmtId="0" fontId="76" fillId="13" borderId="37" xfId="0" applyFont="1" applyFill="1" applyBorder="1" applyAlignment="1">
      <alignment horizontal="left"/>
    </xf>
    <xf numFmtId="0" fontId="76" fillId="13" borderId="38" xfId="0" applyFont="1" applyFill="1" applyBorder="1" applyAlignment="1">
      <alignment horizontal="left"/>
    </xf>
    <xf numFmtId="0" fontId="79" fillId="15" borderId="37" xfId="0" applyFont="1" applyFill="1" applyBorder="1" applyAlignment="1">
      <alignment horizontal="left"/>
    </xf>
    <xf numFmtId="0" fontId="79" fillId="15" borderId="38" xfId="0" applyFont="1" applyFill="1" applyBorder="1" applyAlignment="1">
      <alignment horizontal="left"/>
    </xf>
  </cellXfs>
  <cellStyles count="33">
    <cellStyle name="Brand Source 2" xfId="20" xr:uid="{00000000-0005-0000-0000-000000000000}"/>
    <cellStyle name="Comma" xfId="5" builtinId="3"/>
    <cellStyle name="Comma 2" xfId="22" xr:uid="{00000000-0005-0000-0000-000002000000}"/>
    <cellStyle name="Comma 3" xfId="25" xr:uid="{00000000-0005-0000-0000-000003000000}"/>
    <cellStyle name="Comma 3 2" xfId="31" xr:uid="{73D5BFB6-215F-9040-ADA8-A8C6DDCDA812}"/>
    <cellStyle name="Currency" xfId="26" builtinId="4"/>
    <cellStyle name="Followed Hyperlink" xfId="2" builtinId="9" hidden="1"/>
    <cellStyle name="Followed Hyperlink" xfId="4" builtinId="9" hidden="1"/>
    <cellStyle name="Followed Hyperlink" xfId="8" builtinId="9" hidden="1"/>
    <cellStyle name="Followed Hyperlink" xfId="10" builtinId="9" hidden="1"/>
    <cellStyle name="Followed Hyperlink" xfId="12" builtinId="9" hidden="1"/>
    <cellStyle name="Hyperlink" xfId="1" builtinId="8" hidden="1"/>
    <cellStyle name="Hyperlink" xfId="3" builtinId="8" hidden="1"/>
    <cellStyle name="Hyperlink" xfId="7" builtinId="8" hidden="1"/>
    <cellStyle name="Hyperlink" xfId="9" builtinId="8" hidden="1"/>
    <cellStyle name="Hyperlink" xfId="11" builtinId="8" hidden="1"/>
    <cellStyle name="Migliaia 2 2 2" xfId="14" xr:uid="{00000000-0005-0000-0000-00000E000000}"/>
    <cellStyle name="Normal" xfId="0" builtinId="0"/>
    <cellStyle name="Normal 2" xfId="13" xr:uid="{00000000-0005-0000-0000-000010000000}"/>
    <cellStyle name="Normal 2 3" xfId="32" xr:uid="{1A744624-31A8-034E-910D-74CA0AE19FA3}"/>
    <cellStyle name="Normal 3" xfId="24" xr:uid="{00000000-0005-0000-0000-000011000000}"/>
    <cellStyle name="Normal 3 2" xfId="30" xr:uid="{6B93A789-CB71-924E-92F2-ECF48A43B9A3}"/>
    <cellStyle name="Normal 4" xfId="28" xr:uid="{DB854872-D014-9449-9B6F-7758EEF37B66}"/>
    <cellStyle name="Normal 5" xfId="29" xr:uid="{B331E78E-E971-554D-9EA5-3E8EFF398E3E}"/>
    <cellStyle name="Normale 2 2" xfId="15" xr:uid="{00000000-0005-0000-0000-000012000000}"/>
    <cellStyle name="Normale 3" xfId="19" xr:uid="{00000000-0005-0000-0000-000013000000}"/>
    <cellStyle name="Normale 5" xfId="16" xr:uid="{00000000-0005-0000-0000-000014000000}"/>
    <cellStyle name="Normale_Malaga_v0.1" xfId="17" xr:uid="{00000000-0005-0000-0000-000015000000}"/>
    <cellStyle name="Per cent" xfId="6" builtinId="5"/>
    <cellStyle name="Per cent 2" xfId="27" xr:uid="{ED729678-15CE-C748-B961-9C7EBDF35B07}"/>
    <cellStyle name="Percent 2" xfId="21" xr:uid="{00000000-0005-0000-0000-000017000000}"/>
    <cellStyle name="Percentuale 2 2" xfId="18" xr:uid="{00000000-0005-0000-0000-000018000000}"/>
    <cellStyle name="Percentuale 4" xfId="23" xr:uid="{00000000-0005-0000-0000-000019000000}"/>
  </cellStyles>
  <dxfs count="27">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9" defaultPivotStyle="PivotStyleMedium4"/>
  <colors>
    <mruColors>
      <color rgb="FFB0FF6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baseline="0">
                <a:solidFill>
                  <a:schemeClr val="tx1">
                    <a:lumMod val="65000"/>
                    <a:lumOff val="35000"/>
                  </a:schemeClr>
                </a:solidFill>
                <a:latin typeface="+mn-lt"/>
                <a:ea typeface="+mn-ea"/>
                <a:cs typeface="+mn-cs"/>
              </a:defRPr>
            </a:pPr>
            <a:r>
              <a:rPr lang="en-GB" sz="2000"/>
              <a:t>Use of proceeds</a:t>
            </a:r>
          </a:p>
          <a:p>
            <a:pPr>
              <a:defRPr sz="2000"/>
            </a:pPr>
            <a:endParaRPr lang="en-GB" sz="2000"/>
          </a:p>
        </c:rich>
      </c:tx>
      <c:overlay val="0"/>
      <c:spPr>
        <a:noFill/>
        <a:ln>
          <a:noFill/>
        </a:ln>
        <a:effectLst/>
      </c:spPr>
      <c:txPr>
        <a:bodyPr rot="0" spcFirstLastPara="1" vertOverflow="ellipsis" vert="horz" wrap="square" anchor="ctr" anchorCtr="1"/>
        <a:lstStyle/>
        <a:p>
          <a:pPr>
            <a:defRPr sz="2000" b="1" i="0" u="none" strike="noStrike" kern="120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gradFill rotWithShape="1">
                <a:gsLst>
                  <a:gs pos="0">
                    <a:schemeClr val="accent1">
                      <a:tint val="100000"/>
                      <a:shade val="100000"/>
                      <a:satMod val="130000"/>
                    </a:schemeClr>
                  </a:gs>
                  <a:gs pos="100000">
                    <a:schemeClr val="accent1">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4382-4F43-BE25-E86C4740376D}"/>
              </c:ext>
            </c:extLst>
          </c:dPt>
          <c:dPt>
            <c:idx val="1"/>
            <c:bubble3D val="0"/>
            <c:spPr>
              <a:gradFill rotWithShape="1">
                <a:gsLst>
                  <a:gs pos="0">
                    <a:schemeClr val="accent2">
                      <a:tint val="100000"/>
                      <a:shade val="100000"/>
                      <a:satMod val="130000"/>
                    </a:schemeClr>
                  </a:gs>
                  <a:gs pos="100000">
                    <a:schemeClr val="accent2">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4382-4F43-BE25-E86C4740376D}"/>
              </c:ext>
            </c:extLst>
          </c:dPt>
          <c:dPt>
            <c:idx val="2"/>
            <c:bubble3D val="0"/>
            <c:spPr>
              <a:gradFill rotWithShape="1">
                <a:gsLst>
                  <a:gs pos="0">
                    <a:schemeClr val="accent3">
                      <a:tint val="100000"/>
                      <a:shade val="100000"/>
                      <a:satMod val="130000"/>
                    </a:schemeClr>
                  </a:gs>
                  <a:gs pos="100000">
                    <a:schemeClr val="accent3">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4382-4F43-BE25-E86C4740376D}"/>
              </c:ext>
            </c:extLst>
          </c:dPt>
          <c:dPt>
            <c:idx val="3"/>
            <c:bubble3D val="0"/>
            <c:spPr>
              <a:gradFill rotWithShape="1">
                <a:gsLst>
                  <a:gs pos="0">
                    <a:schemeClr val="accent4">
                      <a:tint val="100000"/>
                      <a:shade val="100000"/>
                      <a:satMod val="130000"/>
                    </a:schemeClr>
                  </a:gs>
                  <a:gs pos="100000">
                    <a:schemeClr val="accent4">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4382-4F43-BE25-E86C4740376D}"/>
              </c:ext>
            </c:extLst>
          </c:dPt>
          <c:dPt>
            <c:idx val="4"/>
            <c:bubble3D val="0"/>
            <c:spPr>
              <a:gradFill rotWithShape="1">
                <a:gsLst>
                  <a:gs pos="0">
                    <a:schemeClr val="accent5">
                      <a:tint val="100000"/>
                      <a:shade val="100000"/>
                      <a:satMod val="130000"/>
                    </a:schemeClr>
                  </a:gs>
                  <a:gs pos="100000">
                    <a:schemeClr val="accent5">
                      <a:tint val="50000"/>
                      <a:shade val="100000"/>
                      <a:satMod val="350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4382-4F43-BE25-E86C4740376D}"/>
              </c:ext>
            </c:extLst>
          </c:dPt>
          <c:dLbls>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'Financial Projections'!$D$11:$D$15</c:f>
              <c:strCache>
                <c:ptCount val="5"/>
                <c:pt idx="0">
                  <c:v>Salaries and Wages</c:v>
                </c:pt>
                <c:pt idx="1">
                  <c:v>G&amp;A</c:v>
                </c:pt>
                <c:pt idx="2">
                  <c:v>IT</c:v>
                </c:pt>
                <c:pt idx="3">
                  <c:v>Legal &amp; Professional</c:v>
                </c:pt>
                <c:pt idx="4">
                  <c:v>Marketing</c:v>
                </c:pt>
              </c:strCache>
            </c:strRef>
          </c:cat>
          <c:val>
            <c:numRef>
              <c:f>'Financial Projections'!$K$11:$K$15</c:f>
              <c:numCache>
                <c:formatCode>#,##0</c:formatCode>
                <c:ptCount val="5"/>
                <c:pt idx="0">
                  <c:v>532875.00000000012</c:v>
                </c:pt>
                <c:pt idx="1">
                  <c:v>62440</c:v>
                </c:pt>
                <c:pt idx="2">
                  <c:v>684000</c:v>
                </c:pt>
                <c:pt idx="3">
                  <c:v>40000</c:v>
                </c:pt>
                <c:pt idx="4">
                  <c:v>800000</c:v>
                </c:pt>
              </c:numCache>
            </c:numRef>
          </c:val>
          <c:extLst>
            <c:ext xmlns:c16="http://schemas.microsoft.com/office/drawing/2014/chart" uri="{C3380CC4-5D6E-409C-BE32-E72D297353CC}">
              <c16:uniqueId val="{00000000-AF9A-D44A-AB73-6E4B428BC1B6}"/>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88</xdr:row>
      <xdr:rowOff>0</xdr:rowOff>
    </xdr:from>
    <xdr:ext cx="1652472" cy="0"/>
    <xdr:pic>
      <xdr:nvPicPr>
        <xdr:cNvPr id="11" name="Picture 10" descr="page2image14662976">
          <a:extLst>
            <a:ext uri="{FF2B5EF4-FFF2-40B4-BE49-F238E27FC236}">
              <a16:creationId xmlns:a16="http://schemas.microsoft.com/office/drawing/2014/main" id="{D2AA9FBA-B726-AB40-96A8-33284A875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08300" y="6832600"/>
          <a:ext cx="1652472" cy="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673100</xdr:colOff>
      <xdr:row>3</xdr:row>
      <xdr:rowOff>114300</xdr:rowOff>
    </xdr:from>
    <xdr:to>
      <xdr:col>11</xdr:col>
      <xdr:colOff>762000</xdr:colOff>
      <xdr:row>3</xdr:row>
      <xdr:rowOff>127000</xdr:rowOff>
    </xdr:to>
    <xdr:cxnSp macro="">
      <xdr:nvCxnSpPr>
        <xdr:cNvPr id="3" name="Straight Arrow Connector 2">
          <a:extLst>
            <a:ext uri="{FF2B5EF4-FFF2-40B4-BE49-F238E27FC236}">
              <a16:creationId xmlns:a16="http://schemas.microsoft.com/office/drawing/2014/main" id="{A51EAAAC-AD73-DD45-880E-735140B3A456}"/>
            </a:ext>
          </a:extLst>
        </xdr:cNvPr>
        <xdr:cNvCxnSpPr/>
      </xdr:nvCxnSpPr>
      <xdr:spPr>
        <a:xfrm flipH="1">
          <a:off x="9639300" y="977900"/>
          <a:ext cx="1701800" cy="12700"/>
        </a:xfrm>
        <a:prstGeom prst="straightConnector1">
          <a:avLst/>
        </a:prstGeom>
        <a:ln>
          <a:solidFill>
            <a:srgbClr val="00B0F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698500</xdr:colOff>
      <xdr:row>14</xdr:row>
      <xdr:rowOff>139700</xdr:rowOff>
    </xdr:from>
    <xdr:to>
      <xdr:col>11</xdr:col>
      <xdr:colOff>787400</xdr:colOff>
      <xdr:row>14</xdr:row>
      <xdr:rowOff>152400</xdr:rowOff>
    </xdr:to>
    <xdr:cxnSp macro="">
      <xdr:nvCxnSpPr>
        <xdr:cNvPr id="5" name="Straight Arrow Connector 4">
          <a:extLst>
            <a:ext uri="{FF2B5EF4-FFF2-40B4-BE49-F238E27FC236}">
              <a16:creationId xmlns:a16="http://schemas.microsoft.com/office/drawing/2014/main" id="{EA9D7CC9-0F4D-4A49-A720-E8766EDEF27B}"/>
            </a:ext>
          </a:extLst>
        </xdr:cNvPr>
        <xdr:cNvCxnSpPr/>
      </xdr:nvCxnSpPr>
      <xdr:spPr>
        <a:xfrm flipH="1">
          <a:off x="9664700" y="3937000"/>
          <a:ext cx="1701800" cy="12700"/>
        </a:xfrm>
        <a:prstGeom prst="straightConnector1">
          <a:avLst/>
        </a:prstGeom>
        <a:ln>
          <a:solidFill>
            <a:srgbClr val="00B0F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393560</xdr:colOff>
      <xdr:row>2</xdr:row>
      <xdr:rowOff>279121</xdr:rowOff>
    </xdr:from>
    <xdr:to>
      <xdr:col>19</xdr:col>
      <xdr:colOff>1004836</xdr:colOff>
      <xdr:row>20</xdr:row>
      <xdr:rowOff>293077</xdr:rowOff>
    </xdr:to>
    <xdr:graphicFrame macro="">
      <xdr:nvGraphicFramePr>
        <xdr:cNvPr id="2" name="Chart 1">
          <a:extLst>
            <a:ext uri="{FF2B5EF4-FFF2-40B4-BE49-F238E27FC236}">
              <a16:creationId xmlns:a16="http://schemas.microsoft.com/office/drawing/2014/main" id="{A871D92B-F57B-04CC-5EAC-F52A204B888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1229360</xdr:colOff>
      <xdr:row>0</xdr:row>
      <xdr:rowOff>30480</xdr:rowOff>
    </xdr:from>
    <xdr:to>
      <xdr:col>1</xdr:col>
      <xdr:colOff>2818877</xdr:colOff>
      <xdr:row>2</xdr:row>
      <xdr:rowOff>410957</xdr:rowOff>
    </xdr:to>
    <xdr:pic>
      <xdr:nvPicPr>
        <xdr:cNvPr id="2" name="Picture 1" descr="Icon&#10;&#10;Description automatically generated">
          <a:extLst>
            <a:ext uri="{FF2B5EF4-FFF2-40B4-BE49-F238E27FC236}">
              <a16:creationId xmlns:a16="http://schemas.microsoft.com/office/drawing/2014/main" id="{CD2ECF2B-05AC-CBBD-CDFB-CCFA4F122C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4640" y="30480"/>
          <a:ext cx="1589517" cy="15895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1063496</xdr:colOff>
      <xdr:row>0</xdr:row>
      <xdr:rowOff>92927</xdr:rowOff>
    </xdr:from>
    <xdr:to>
      <xdr:col>1</xdr:col>
      <xdr:colOff>2653013</xdr:colOff>
      <xdr:row>3</xdr:row>
      <xdr:rowOff>30411</xdr:rowOff>
    </xdr:to>
    <xdr:pic>
      <xdr:nvPicPr>
        <xdr:cNvPr id="2" name="Picture 1" descr="Icon&#10;&#10;Description automatically generated">
          <a:extLst>
            <a:ext uri="{FF2B5EF4-FFF2-40B4-BE49-F238E27FC236}">
              <a16:creationId xmlns:a16="http://schemas.microsoft.com/office/drawing/2014/main" id="{0B77C6A5-E994-744B-BA16-423AEA9084B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93903" y="92927"/>
          <a:ext cx="1589517" cy="15895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646546</xdr:colOff>
      <xdr:row>0</xdr:row>
      <xdr:rowOff>46182</xdr:rowOff>
    </xdr:from>
    <xdr:to>
      <xdr:col>1</xdr:col>
      <xdr:colOff>2236063</xdr:colOff>
      <xdr:row>2</xdr:row>
      <xdr:rowOff>423426</xdr:rowOff>
    </xdr:to>
    <xdr:pic>
      <xdr:nvPicPr>
        <xdr:cNvPr id="2" name="Picture 1" descr="Icon&#10;&#10;Description automatically generated">
          <a:extLst>
            <a:ext uri="{FF2B5EF4-FFF2-40B4-BE49-F238E27FC236}">
              <a16:creationId xmlns:a16="http://schemas.microsoft.com/office/drawing/2014/main" id="{C98E788F-0FA7-734A-BAC5-936E7AC5BD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81364" y="46182"/>
          <a:ext cx="1589517" cy="15895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andreapiazzetta/Documents/Ferrarini/Minibond%202017-2023/J:/Moccagatta/Documents%20and%20Settings/ferretti/Impostazioni%20locali/Temporary%20Internet%20Files/Content.IE5/Q6VRWKEN/Kintek%202002%20per%20deposi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C:/Users/andreapiazzetta/Documents/Ferrarini/Minibond%202017-2023/G:/HTC/CoGe/Anno_2006/Bilancio_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Users/andreapiazzetta/Documents/Ipagoo/BP/Server/disco%20486/MORONA/FOGLI%20DI%20LAVORO%20BILANCIO%20AL%2031%20DICEMBRE%20199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Users/andreapiazzetta/Documents/Chisquare/Orwell%20Business%20Plan/Financial%20Model%20NEW%20v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piazzetta/Documents/Documents%20&#8211;%20MacBook%20Pro%20di%20Andrea%20/Chisquare/Quid/QUID%20US/Business%20Plan/QUID%20US%20LL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cio"/>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pport"/>
      <sheetName val="Revenues-Costs Toonie"/>
      <sheetName val="GEDESCO"/>
      <sheetName val="Revenues-Costs"/>
      <sheetName val="Overheads"/>
      <sheetName val="Salaries"/>
      <sheetName val="P&amp;L Quid"/>
      <sheetName val="P&amp;L Toonie"/>
      <sheetName val="UNIT COSTS"/>
      <sheetName val="P&amp;L Regulated"/>
      <sheetName val="P&amp;L no Regulated "/>
      <sheetName val="Cash Flow"/>
      <sheetName val="Loans"/>
      <sheetName val="CAPEX"/>
      <sheetName val="Financial Projections"/>
      <sheetName val="Plan Income Statement"/>
      <sheetName val="Plan Cash Flow Statement"/>
      <sheetName val="Plan Balance Sheet"/>
      <sheetName val="Bonds-Loans"/>
      <sheetName val="Loan"/>
    </sheetNames>
    <sheetDataSet>
      <sheetData sheetId="0">
        <row r="3">
          <cell r="C3">
            <v>1</v>
          </cell>
        </row>
      </sheetData>
      <sheetData sheetId="1" refreshError="1"/>
      <sheetData sheetId="2" refreshError="1"/>
      <sheetData sheetId="3">
        <row r="81">
          <cell r="BA81">
            <v>26153.215760162777</v>
          </cell>
        </row>
      </sheetData>
      <sheetData sheetId="4">
        <row r="11">
          <cell r="C11">
            <v>1</v>
          </cell>
        </row>
      </sheetData>
      <sheetData sheetId="5">
        <row r="1">
          <cell r="H1">
            <v>1</v>
          </cell>
        </row>
      </sheetData>
      <sheetData sheetId="6" refreshError="1"/>
      <sheetData sheetId="7" refreshError="1"/>
      <sheetData sheetId="8" refreshError="1"/>
      <sheetData sheetId="9" refreshError="1"/>
      <sheetData sheetId="10" refreshError="1"/>
      <sheetData sheetId="11">
        <row r="22">
          <cell r="E22">
            <v>0</v>
          </cell>
        </row>
        <row r="24">
          <cell r="B24">
            <v>6</v>
          </cell>
        </row>
      </sheetData>
      <sheetData sheetId="12" refreshError="1"/>
      <sheetData sheetId="13" refreshError="1"/>
      <sheetData sheetId="14">
        <row r="4">
          <cell r="E4">
            <v>2235</v>
          </cell>
        </row>
      </sheetData>
      <sheetData sheetId="15" refreshError="1"/>
      <sheetData sheetId="16" refreshError="1"/>
      <sheetData sheetId="17" refreshError="1"/>
      <sheetData sheetId="18" refreshError="1"/>
      <sheetData sheetId="19"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K4047"/>
  <sheetViews>
    <sheetView topLeftCell="G1" workbookViewId="0">
      <selection activeCell="AC11" sqref="AC11"/>
    </sheetView>
  </sheetViews>
  <sheetFormatPr baseColWidth="10" defaultColWidth="11.1640625" defaultRowHeight="16"/>
  <cols>
    <col min="4" max="4" width="18.33203125" bestFit="1" customWidth="1"/>
    <col min="7" max="7" width="15.33203125" bestFit="1" customWidth="1"/>
    <col min="13" max="13" width="14.33203125" bestFit="1" customWidth="1"/>
    <col min="14" max="14" width="12.5" bestFit="1" customWidth="1"/>
    <col min="29" max="29" width="19.5" bestFit="1" customWidth="1"/>
  </cols>
  <sheetData>
    <row r="1" spans="1:89">
      <c r="A1" s="40">
        <v>0</v>
      </c>
      <c r="C1" t="s">
        <v>320</v>
      </c>
      <c r="D1" t="s">
        <v>324</v>
      </c>
      <c r="G1" t="s">
        <v>320</v>
      </c>
      <c r="H1" t="s">
        <v>325</v>
      </c>
      <c r="J1" t="s">
        <v>320</v>
      </c>
      <c r="K1" t="s">
        <v>326</v>
      </c>
      <c r="M1" s="104" t="s">
        <v>342</v>
      </c>
      <c r="N1" s="382" t="s">
        <v>343</v>
      </c>
      <c r="O1" s="382">
        <v>2022</v>
      </c>
      <c r="P1" s="383" t="s">
        <v>340</v>
      </c>
      <c r="Q1" s="382">
        <v>2023</v>
      </c>
      <c r="R1" s="383" t="s">
        <v>340</v>
      </c>
      <c r="S1" s="382">
        <v>2024</v>
      </c>
      <c r="T1" s="383" t="s">
        <v>340</v>
      </c>
      <c r="U1" s="382">
        <v>2025</v>
      </c>
      <c r="V1" s="383" t="s">
        <v>340</v>
      </c>
      <c r="W1" s="382">
        <v>2026</v>
      </c>
      <c r="X1" s="383" t="s">
        <v>340</v>
      </c>
      <c r="AH1" t="s">
        <v>178</v>
      </c>
      <c r="AI1" t="s">
        <v>179</v>
      </c>
    </row>
    <row r="2" spans="1:89">
      <c r="A2" s="41">
        <v>1</v>
      </c>
      <c r="C2" s="36" t="s">
        <v>210</v>
      </c>
      <c r="D2" t="s">
        <v>183</v>
      </c>
      <c r="E2" s="166"/>
      <c r="G2" t="s">
        <v>210</v>
      </c>
      <c r="H2" s="169">
        <v>0.3</v>
      </c>
      <c r="J2" t="s">
        <v>210</v>
      </c>
      <c r="K2" s="169">
        <v>-0.3</v>
      </c>
      <c r="M2" t="s">
        <v>344</v>
      </c>
      <c r="N2" s="384">
        <v>8500000</v>
      </c>
      <c r="O2" s="396">
        <v>5.0000000000000001E-4</v>
      </c>
      <c r="P2" s="401">
        <f>SUM(N2*O2)</f>
        <v>4250</v>
      </c>
      <c r="Q2" s="396">
        <v>1E-3</v>
      </c>
      <c r="R2" s="423">
        <f>SUM($N2*Q2)</f>
        <v>8500</v>
      </c>
      <c r="S2" s="396">
        <v>2E-3</v>
      </c>
      <c r="T2" s="385">
        <f>SUM($N2*S2)</f>
        <v>17000</v>
      </c>
      <c r="U2" s="396">
        <v>3.0000000000000001E-3</v>
      </c>
      <c r="V2" s="385">
        <f>SUM($N2*U2)</f>
        <v>25500</v>
      </c>
      <c r="W2" s="396">
        <v>5.0000000000000001E-3</v>
      </c>
      <c r="X2" s="385">
        <f>SUM($N2*W2)</f>
        <v>42500</v>
      </c>
      <c r="AG2">
        <v>0</v>
      </c>
      <c r="AH2">
        <v>0</v>
      </c>
      <c r="AI2" s="146">
        <v>0</v>
      </c>
      <c r="AP2" t="s">
        <v>333</v>
      </c>
      <c r="AQ2" t="s">
        <v>334</v>
      </c>
      <c r="AR2" t="s">
        <v>335</v>
      </c>
    </row>
    <row r="3" spans="1:89">
      <c r="C3" s="33">
        <v>1</v>
      </c>
      <c r="D3" s="393">
        <v>60</v>
      </c>
      <c r="E3" s="165"/>
      <c r="F3" s="36"/>
      <c r="G3" s="33">
        <v>1</v>
      </c>
      <c r="H3" s="34">
        <f>+D3*(1+$H$2)</f>
        <v>78</v>
      </c>
      <c r="I3" s="36"/>
      <c r="J3" s="33">
        <v>1</v>
      </c>
      <c r="K3" s="34">
        <f>+D3*(1+$K$2)</f>
        <v>42</v>
      </c>
      <c r="M3" t="s">
        <v>345</v>
      </c>
      <c r="N3" s="384">
        <v>67000000</v>
      </c>
      <c r="O3" s="397" t="s">
        <v>268</v>
      </c>
      <c r="P3" s="386" t="s">
        <v>268</v>
      </c>
      <c r="Q3" s="397">
        <v>5.0000000000000001E-4</v>
      </c>
      <c r="R3" s="423">
        <f>SUM($N3*Q3)</f>
        <v>33500</v>
      </c>
      <c r="S3" s="397">
        <v>1E-3</v>
      </c>
      <c r="T3" s="385">
        <f t="shared" ref="T3:V8" si="0">SUM($N3*S3)</f>
        <v>67000</v>
      </c>
      <c r="U3" s="397">
        <v>2E-3</v>
      </c>
      <c r="V3" s="385">
        <f t="shared" si="0"/>
        <v>134000</v>
      </c>
      <c r="W3" s="397">
        <v>3.0000000000000001E-3</v>
      </c>
      <c r="X3" s="385">
        <f t="shared" ref="X3" si="1">SUM($N3*W3)</f>
        <v>201000</v>
      </c>
      <c r="Y3" s="165"/>
      <c r="Z3" s="381">
        <v>43190</v>
      </c>
      <c r="AA3" s="75">
        <v>42064</v>
      </c>
      <c r="AG3">
        <v>1</v>
      </c>
      <c r="AH3" s="144">
        <f>Overheads!A29</f>
        <v>5000</v>
      </c>
      <c r="AI3" s="145">
        <v>2500</v>
      </c>
      <c r="AJ3" s="147">
        <f>Overheads!C29</f>
        <v>1</v>
      </c>
      <c r="AM3" t="s">
        <v>332</v>
      </c>
      <c r="AN3" t="s">
        <v>324</v>
      </c>
      <c r="AO3">
        <f>+IF('Plan Income Statement'!$D$1=AN3,1,0)</f>
        <v>0</v>
      </c>
      <c r="AP3" s="166">
        <v>0</v>
      </c>
      <c r="AQ3" s="166">
        <v>0</v>
      </c>
      <c r="AR3">
        <v>0</v>
      </c>
    </row>
    <row r="4" spans="1:89">
      <c r="A4" t="s">
        <v>322</v>
      </c>
      <c r="C4" s="35">
        <v>2</v>
      </c>
      <c r="D4" s="394">
        <v>120</v>
      </c>
      <c r="E4" s="165"/>
      <c r="F4" s="36"/>
      <c r="G4" s="35">
        <v>2</v>
      </c>
      <c r="H4" s="37">
        <f t="shared" ref="H4:H62" si="2">+D4*(1+$H$2)</f>
        <v>156</v>
      </c>
      <c r="I4" s="36"/>
      <c r="J4" s="35">
        <v>2</v>
      </c>
      <c r="K4" s="37">
        <f t="shared" ref="K4:K62" si="3">+D4*(1+$K$2)</f>
        <v>84</v>
      </c>
      <c r="M4" t="s">
        <v>346</v>
      </c>
      <c r="N4" s="384">
        <v>331000000</v>
      </c>
      <c r="O4" s="397" t="s">
        <v>268</v>
      </c>
      <c r="P4" s="386" t="s">
        <v>268</v>
      </c>
      <c r="Q4" s="397">
        <v>1E-4</v>
      </c>
      <c r="R4" s="423">
        <f>SUM($N4*Q4)</f>
        <v>33100</v>
      </c>
      <c r="S4" s="397">
        <v>2.0000000000000001E-4</v>
      </c>
      <c r="T4" s="385">
        <f t="shared" si="0"/>
        <v>66200</v>
      </c>
      <c r="U4" s="397">
        <v>1E-3</v>
      </c>
      <c r="V4" s="385">
        <f t="shared" si="0"/>
        <v>331000</v>
      </c>
      <c r="W4" s="397">
        <v>1.5E-3</v>
      </c>
      <c r="X4" s="385">
        <f t="shared" ref="X4" si="4">SUM($N4*W4)</f>
        <v>496500</v>
      </c>
      <c r="Y4" s="165"/>
      <c r="Z4" s="85">
        <v>43191</v>
      </c>
      <c r="AA4" s="77">
        <v>42095</v>
      </c>
      <c r="AD4" t="s">
        <v>88</v>
      </c>
      <c r="AE4">
        <v>12</v>
      </c>
      <c r="AF4">
        <v>1</v>
      </c>
      <c r="AG4">
        <v>2</v>
      </c>
      <c r="AH4" s="144">
        <f>Overheads!A30</f>
        <v>15000</v>
      </c>
      <c r="AI4" s="145">
        <v>5000</v>
      </c>
      <c r="AJ4" s="147">
        <f>Overheads!C30</f>
        <v>0.66666666666666663</v>
      </c>
      <c r="AN4" s="369" t="s">
        <v>325</v>
      </c>
      <c r="AO4">
        <f>+IF('Plan Income Statement'!$D$1=AN4,1,0)</f>
        <v>0</v>
      </c>
      <c r="AP4" s="169">
        <v>0.2</v>
      </c>
      <c r="AQ4" s="169">
        <v>0.3</v>
      </c>
      <c r="AR4" s="169">
        <v>0.1</v>
      </c>
    </row>
    <row r="5" spans="1:89">
      <c r="A5">
        <v>1.123</v>
      </c>
      <c r="C5" s="35">
        <v>3</v>
      </c>
      <c r="D5" s="394">
        <v>360</v>
      </c>
      <c r="E5" s="165"/>
      <c r="F5" s="36"/>
      <c r="G5" s="35">
        <v>3</v>
      </c>
      <c r="H5" s="37">
        <f t="shared" si="2"/>
        <v>468</v>
      </c>
      <c r="I5" s="36"/>
      <c r="J5" s="35">
        <v>3</v>
      </c>
      <c r="K5" s="37">
        <f t="shared" si="3"/>
        <v>251.99999999999997</v>
      </c>
      <c r="M5" t="s">
        <v>347</v>
      </c>
      <c r="N5" s="384">
        <v>60000000</v>
      </c>
      <c r="O5" s="397">
        <v>1E-4</v>
      </c>
      <c r="P5" s="401">
        <f>SUM(N5*O5)</f>
        <v>6000</v>
      </c>
      <c r="Q5" s="397">
        <v>5.0000000000000001E-4</v>
      </c>
      <c r="R5" s="423">
        <f t="shared" ref="R5:R8" si="5">SUM($N5*Q5)</f>
        <v>30000</v>
      </c>
      <c r="S5" s="397">
        <v>1E-3</v>
      </c>
      <c r="T5" s="385">
        <f t="shared" si="0"/>
        <v>60000</v>
      </c>
      <c r="U5" s="397">
        <v>2E-3</v>
      </c>
      <c r="V5" s="385">
        <f t="shared" si="0"/>
        <v>120000</v>
      </c>
      <c r="W5" s="397">
        <v>3.0000000000000001E-3</v>
      </c>
      <c r="X5" s="385">
        <f t="shared" ref="X5" si="6">SUM($N5*W5)</f>
        <v>180000</v>
      </c>
      <c r="Y5" s="165"/>
      <c r="Z5" s="85">
        <v>43192</v>
      </c>
      <c r="AA5" s="77">
        <v>42095</v>
      </c>
      <c r="AD5" t="s">
        <v>89</v>
      </c>
      <c r="AE5">
        <v>6</v>
      </c>
      <c r="AF5">
        <v>2</v>
      </c>
      <c r="AG5">
        <v>3</v>
      </c>
      <c r="AH5" s="144">
        <f>Overheads!A31</f>
        <v>30000</v>
      </c>
      <c r="AI5" s="145">
        <v>10000</v>
      </c>
      <c r="AJ5" s="147">
        <f>Overheads!C31</f>
        <v>0.5</v>
      </c>
      <c r="AN5" s="146" t="s">
        <v>326</v>
      </c>
      <c r="AO5">
        <f>+IF('Plan Income Statement'!$D$1=AN5,1,0)</f>
        <v>0</v>
      </c>
      <c r="AP5" s="169">
        <f>-10%</f>
        <v>-0.1</v>
      </c>
      <c r="AQ5" s="169">
        <v>-0.2</v>
      </c>
      <c r="AR5" s="169">
        <v>-0.1</v>
      </c>
    </row>
    <row r="6" spans="1:89">
      <c r="C6" s="35">
        <v>4</v>
      </c>
      <c r="D6" s="394">
        <v>490</v>
      </c>
      <c r="E6" s="165"/>
      <c r="F6" s="36"/>
      <c r="G6" s="35">
        <v>4</v>
      </c>
      <c r="H6" s="37">
        <f t="shared" si="2"/>
        <v>637</v>
      </c>
      <c r="I6" s="36"/>
      <c r="J6" s="35">
        <v>4</v>
      </c>
      <c r="K6" s="37">
        <f t="shared" si="3"/>
        <v>343</v>
      </c>
      <c r="M6" t="s">
        <v>348</v>
      </c>
      <c r="N6" s="384">
        <v>65000000</v>
      </c>
      <c r="O6" s="397" t="s">
        <v>268</v>
      </c>
      <c r="P6" s="386" t="s">
        <v>268</v>
      </c>
      <c r="Q6" s="397">
        <v>0</v>
      </c>
      <c r="R6" s="423">
        <f t="shared" si="5"/>
        <v>0</v>
      </c>
      <c r="S6" s="397">
        <v>1E-4</v>
      </c>
      <c r="T6" s="385">
        <f t="shared" si="0"/>
        <v>6500</v>
      </c>
      <c r="U6" s="397">
        <v>5.0000000000000001E-4</v>
      </c>
      <c r="V6" s="385">
        <f t="shared" si="0"/>
        <v>32500</v>
      </c>
      <c r="W6" s="397">
        <v>1E-3</v>
      </c>
      <c r="X6" s="385">
        <f t="shared" ref="X6" si="7">SUM($N6*W6)</f>
        <v>65000</v>
      </c>
      <c r="Y6" s="165"/>
      <c r="Z6" s="85">
        <v>43193</v>
      </c>
      <c r="AA6" s="77">
        <v>42095</v>
      </c>
      <c r="AD6" t="s">
        <v>90</v>
      </c>
      <c r="AE6">
        <v>3</v>
      </c>
      <c r="AF6">
        <v>4</v>
      </c>
      <c r="AG6">
        <v>4</v>
      </c>
      <c r="AH6" s="144">
        <f>Overheads!A32</f>
        <v>45000</v>
      </c>
      <c r="AI6" s="145">
        <f>Overheads!B32</f>
        <v>20000</v>
      </c>
      <c r="AJ6" s="147">
        <f>Overheads!C32</f>
        <v>0.44444444444444442</v>
      </c>
    </row>
    <row r="7" spans="1:89">
      <c r="C7" s="35">
        <v>5</v>
      </c>
      <c r="D7" s="394">
        <v>650</v>
      </c>
      <c r="E7" s="165"/>
      <c r="F7" s="36"/>
      <c r="G7" s="35">
        <v>5</v>
      </c>
      <c r="H7" s="37">
        <f t="shared" si="2"/>
        <v>845</v>
      </c>
      <c r="I7" s="36"/>
      <c r="J7" s="35">
        <v>5</v>
      </c>
      <c r="K7" s="37">
        <f t="shared" si="3"/>
        <v>454.99999999999994</v>
      </c>
      <c r="M7" t="s">
        <v>349</v>
      </c>
      <c r="N7" s="387">
        <v>46000000</v>
      </c>
      <c r="O7" s="397" t="s">
        <v>268</v>
      </c>
      <c r="P7" s="386" t="s">
        <v>268</v>
      </c>
      <c r="Q7" s="397">
        <v>0</v>
      </c>
      <c r="R7" s="423">
        <f t="shared" si="5"/>
        <v>0</v>
      </c>
      <c r="S7" s="397">
        <v>1E-4</v>
      </c>
      <c r="T7" s="385">
        <f t="shared" si="0"/>
        <v>4600</v>
      </c>
      <c r="U7" s="397">
        <v>5.0000000000000001E-4</v>
      </c>
      <c r="V7" s="385">
        <f t="shared" si="0"/>
        <v>23000</v>
      </c>
      <c r="W7" s="397">
        <v>1E-3</v>
      </c>
      <c r="X7" s="385">
        <f t="shared" ref="X7" si="8">SUM($N7*W7)</f>
        <v>46000</v>
      </c>
      <c r="Y7" s="165"/>
      <c r="Z7" s="85">
        <v>43194</v>
      </c>
      <c r="AA7" s="77">
        <v>42095</v>
      </c>
      <c r="AG7">
        <v>5</v>
      </c>
      <c r="AH7" s="144">
        <f>Overheads!A33</f>
        <v>60000</v>
      </c>
      <c r="AI7" s="145">
        <f>Overheads!B33</f>
        <v>25000</v>
      </c>
      <c r="AJ7" s="147">
        <f>Overheads!C33</f>
        <v>0.41666666666666669</v>
      </c>
    </row>
    <row r="8" spans="1:89">
      <c r="C8" s="35">
        <v>6</v>
      </c>
      <c r="D8" s="394">
        <v>950</v>
      </c>
      <c r="E8" s="165"/>
      <c r="F8" s="36"/>
      <c r="G8" s="35">
        <v>6</v>
      </c>
      <c r="H8" s="37">
        <f t="shared" si="2"/>
        <v>1235</v>
      </c>
      <c r="I8" s="36"/>
      <c r="J8" s="35">
        <v>6</v>
      </c>
      <c r="K8" s="37">
        <f t="shared" si="3"/>
        <v>665</v>
      </c>
      <c r="M8" t="s">
        <v>350</v>
      </c>
      <c r="N8" s="387">
        <v>83000000</v>
      </c>
      <c r="O8" s="397" t="s">
        <v>268</v>
      </c>
      <c r="P8" s="386" t="s">
        <v>268</v>
      </c>
      <c r="Q8" s="397">
        <v>0</v>
      </c>
      <c r="R8" s="423">
        <f t="shared" si="5"/>
        <v>0</v>
      </c>
      <c r="S8" s="397">
        <v>0</v>
      </c>
      <c r="T8" s="385">
        <f t="shared" si="0"/>
        <v>0</v>
      </c>
      <c r="U8" s="397">
        <v>1E-4</v>
      </c>
      <c r="V8" s="385">
        <f t="shared" si="0"/>
        <v>8300</v>
      </c>
      <c r="W8" s="397">
        <v>5.0000000000000001E-4</v>
      </c>
      <c r="X8" s="385">
        <f t="shared" ref="X8" si="9">SUM($N8*W8)</f>
        <v>41500</v>
      </c>
      <c r="Y8" s="165"/>
      <c r="Z8" s="85">
        <v>43195</v>
      </c>
      <c r="AA8" s="77">
        <v>42095</v>
      </c>
      <c r="AG8">
        <v>6</v>
      </c>
      <c r="AH8" s="144">
        <f>Overheads!A34</f>
        <v>100000</v>
      </c>
      <c r="AI8" s="145">
        <f>Overheads!B34</f>
        <v>30000</v>
      </c>
      <c r="AJ8" s="147">
        <f>Overheads!C34</f>
        <v>0.3</v>
      </c>
    </row>
    <row r="9" spans="1:89">
      <c r="C9" s="35">
        <v>7</v>
      </c>
      <c r="D9" s="394">
        <v>1300</v>
      </c>
      <c r="E9" s="165"/>
      <c r="F9" s="36"/>
      <c r="G9" s="35">
        <v>7</v>
      </c>
      <c r="H9" s="37">
        <f t="shared" si="2"/>
        <v>1690</v>
      </c>
      <c r="I9" s="36"/>
      <c r="J9" s="35">
        <v>7</v>
      </c>
      <c r="K9" s="37">
        <f t="shared" si="3"/>
        <v>909.99999999999989</v>
      </c>
      <c r="M9" t="s">
        <v>370</v>
      </c>
      <c r="N9" s="387">
        <v>111000000</v>
      </c>
      <c r="O9" s="397" t="s">
        <v>268</v>
      </c>
      <c r="P9" s="386" t="s">
        <v>268</v>
      </c>
      <c r="Q9" s="397">
        <v>5.0000000000000001E-4</v>
      </c>
      <c r="R9" s="423">
        <f t="shared" ref="R9:R11" si="10">SUM($N9*Q9)</f>
        <v>55500</v>
      </c>
      <c r="S9" s="397">
        <v>1.5E-3</v>
      </c>
      <c r="T9" s="385">
        <f t="shared" ref="T9:T11" si="11">SUM($N9*S9)</f>
        <v>166500</v>
      </c>
      <c r="U9" s="397">
        <v>2E-3</v>
      </c>
      <c r="V9" s="385">
        <f t="shared" ref="V9:V11" si="12">SUM($N9*U9)</f>
        <v>222000</v>
      </c>
      <c r="W9" s="397">
        <v>2.5000000000000001E-3</v>
      </c>
      <c r="X9" s="385">
        <f t="shared" ref="X9:X11" si="13">SUM($N9*W9)</f>
        <v>277500</v>
      </c>
      <c r="Y9" s="165"/>
      <c r="Z9" s="85">
        <v>43196</v>
      </c>
      <c r="AA9" s="77">
        <v>42095</v>
      </c>
      <c r="AG9">
        <v>7</v>
      </c>
      <c r="AH9" s="144"/>
      <c r="AI9" s="145">
        <f>Overheads!B35</f>
        <v>35000</v>
      </c>
      <c r="AJ9" s="147"/>
      <c r="AO9" t="e">
        <f>+VLOOKUP(1,Scenarios,3,0)</f>
        <v>#N/A</v>
      </c>
    </row>
    <row r="10" spans="1:89">
      <c r="C10" s="35">
        <v>8</v>
      </c>
      <c r="D10" s="394">
        <v>2100</v>
      </c>
      <c r="E10" s="165"/>
      <c r="F10" s="36"/>
      <c r="G10" s="35">
        <v>8</v>
      </c>
      <c r="H10" s="37">
        <f t="shared" si="2"/>
        <v>2730</v>
      </c>
      <c r="I10" s="36"/>
      <c r="J10" s="35">
        <v>8</v>
      </c>
      <c r="K10" s="37">
        <f t="shared" si="3"/>
        <v>1470</v>
      </c>
      <c r="M10" t="s">
        <v>371</v>
      </c>
      <c r="N10" s="387">
        <v>276400000</v>
      </c>
      <c r="O10" s="397" t="s">
        <v>268</v>
      </c>
      <c r="P10" s="386" t="s">
        <v>268</v>
      </c>
      <c r="Q10" s="397">
        <v>1E-4</v>
      </c>
      <c r="R10" s="423">
        <f t="shared" si="10"/>
        <v>27640</v>
      </c>
      <c r="S10" s="397">
        <v>5.0000000000000001E-4</v>
      </c>
      <c r="T10" s="385">
        <f t="shared" si="11"/>
        <v>138200</v>
      </c>
      <c r="U10" s="397">
        <v>1E-3</v>
      </c>
      <c r="V10" s="385">
        <f t="shared" si="12"/>
        <v>276400</v>
      </c>
      <c r="W10" s="397">
        <v>1.5E-3</v>
      </c>
      <c r="X10" s="385">
        <f t="shared" si="13"/>
        <v>414600</v>
      </c>
      <c r="Y10" s="165"/>
      <c r="Z10" s="85">
        <v>43197</v>
      </c>
      <c r="AA10" s="77">
        <v>42095</v>
      </c>
      <c r="AH10" s="144"/>
      <c r="AI10" s="145"/>
      <c r="AJ10" s="147"/>
    </row>
    <row r="11" spans="1:89">
      <c r="C11" s="35">
        <v>9</v>
      </c>
      <c r="D11" s="394">
        <v>2900</v>
      </c>
      <c r="E11" s="165"/>
      <c r="F11" s="36"/>
      <c r="G11" s="35">
        <v>9</v>
      </c>
      <c r="H11" s="37">
        <f t="shared" si="2"/>
        <v>3770</v>
      </c>
      <c r="I11" s="36"/>
      <c r="J11" s="35">
        <v>9</v>
      </c>
      <c r="K11" s="37">
        <f t="shared" si="3"/>
        <v>2029.9999999999998</v>
      </c>
      <c r="M11" t="s">
        <v>372</v>
      </c>
      <c r="N11" s="387">
        <v>125700000</v>
      </c>
      <c r="O11" s="397" t="s">
        <v>268</v>
      </c>
      <c r="P11" s="386" t="s">
        <v>268</v>
      </c>
      <c r="Q11" s="397">
        <v>1E-4</v>
      </c>
      <c r="R11" s="423">
        <f t="shared" si="10"/>
        <v>12570</v>
      </c>
      <c r="S11" s="397">
        <v>5.0000000000000001E-4</v>
      </c>
      <c r="T11" s="385">
        <f t="shared" si="11"/>
        <v>62850</v>
      </c>
      <c r="U11" s="397">
        <v>1E-3</v>
      </c>
      <c r="V11" s="385">
        <f t="shared" si="12"/>
        <v>125700</v>
      </c>
      <c r="W11" s="397">
        <v>1.5E-3</v>
      </c>
      <c r="X11" s="385">
        <f t="shared" si="13"/>
        <v>188550</v>
      </c>
      <c r="Y11" s="165"/>
      <c r="Z11" s="85">
        <v>43198</v>
      </c>
      <c r="AA11" s="77">
        <v>42095</v>
      </c>
      <c r="AH11" s="144"/>
      <c r="AI11" s="145"/>
      <c r="AJ11" s="147"/>
    </row>
    <row r="12" spans="1:89" ht="17" thickBot="1">
      <c r="C12" s="35">
        <v>10</v>
      </c>
      <c r="D12" s="394">
        <v>3800</v>
      </c>
      <c r="E12" s="165"/>
      <c r="F12" s="36"/>
      <c r="G12" s="35">
        <v>10</v>
      </c>
      <c r="H12" s="37">
        <f t="shared" si="2"/>
        <v>4940</v>
      </c>
      <c r="I12" s="36"/>
      <c r="J12" s="35">
        <v>10</v>
      </c>
      <c r="K12" s="37">
        <f t="shared" si="3"/>
        <v>2660</v>
      </c>
      <c r="M12" s="388" t="s">
        <v>351</v>
      </c>
      <c r="N12" s="389"/>
      <c r="O12" s="389"/>
      <c r="P12" s="390">
        <f>SUM(P2:P11)</f>
        <v>10250</v>
      </c>
      <c r="Q12" s="391"/>
      <c r="R12" s="390">
        <f>SUM(R2:R11)</f>
        <v>200810</v>
      </c>
      <c r="S12" s="391"/>
      <c r="T12" s="390">
        <f>SUM(T2:T11)</f>
        <v>588850</v>
      </c>
      <c r="U12" s="391"/>
      <c r="V12" s="390">
        <f>SUM(V2:V11)</f>
        <v>1298400</v>
      </c>
      <c r="W12" s="391"/>
      <c r="X12" s="390">
        <f>SUM(X2:X11)</f>
        <v>1953150</v>
      </c>
      <c r="Y12" s="165"/>
      <c r="Z12" s="85">
        <v>43199</v>
      </c>
      <c r="AA12" s="77">
        <v>42095</v>
      </c>
      <c r="AH12" s="144"/>
      <c r="AI12" s="145"/>
      <c r="AJ12" s="147"/>
    </row>
    <row r="13" spans="1:89" ht="17" thickTop="1">
      <c r="C13" s="35">
        <v>11</v>
      </c>
      <c r="D13" s="394">
        <v>5500</v>
      </c>
      <c r="E13" s="165"/>
      <c r="F13" s="36"/>
      <c r="G13" s="35">
        <v>11</v>
      </c>
      <c r="H13" s="37">
        <f t="shared" si="2"/>
        <v>7150</v>
      </c>
      <c r="I13" s="36"/>
      <c r="J13" s="35">
        <v>11</v>
      </c>
      <c r="K13" s="37">
        <f t="shared" si="3"/>
        <v>3849.9999999999995</v>
      </c>
      <c r="N13" s="36"/>
      <c r="O13" s="36"/>
      <c r="Q13" s="155"/>
      <c r="R13" s="36"/>
      <c r="S13" s="36"/>
      <c r="U13" s="36"/>
      <c r="V13" s="36"/>
      <c r="W13" s="36"/>
      <c r="X13" s="36"/>
      <c r="Y13" s="165"/>
      <c r="Z13" s="85">
        <v>43200</v>
      </c>
      <c r="AA13" s="77">
        <v>42095</v>
      </c>
      <c r="AH13" s="144"/>
      <c r="AI13" s="145"/>
      <c r="AJ13" s="147"/>
    </row>
    <row r="14" spans="1:89">
      <c r="C14" s="35">
        <v>12</v>
      </c>
      <c r="D14" s="392">
        <f>P12</f>
        <v>10250</v>
      </c>
      <c r="E14" s="165"/>
      <c r="F14" s="36"/>
      <c r="G14" s="35">
        <v>12</v>
      </c>
      <c r="H14" s="37">
        <f t="shared" si="2"/>
        <v>13325</v>
      </c>
      <c r="I14" s="36"/>
      <c r="J14" s="35">
        <v>12</v>
      </c>
      <c r="K14" s="37">
        <f t="shared" si="3"/>
        <v>7174.9999999999991</v>
      </c>
      <c r="N14" s="165"/>
      <c r="O14" s="36"/>
      <c r="Q14" s="155"/>
      <c r="R14" s="36"/>
      <c r="S14" s="36"/>
      <c r="U14" s="36"/>
      <c r="V14" s="36"/>
      <c r="W14" s="36"/>
      <c r="X14" s="36"/>
      <c r="Y14" s="165"/>
      <c r="Z14" s="85">
        <v>43201</v>
      </c>
      <c r="AA14" s="77">
        <v>42095</v>
      </c>
      <c r="AH14" s="144"/>
      <c r="AI14" s="145"/>
      <c r="AJ14" s="147"/>
    </row>
    <row r="15" spans="1:89">
      <c r="C15" s="35">
        <v>13</v>
      </c>
      <c r="D15" s="394">
        <f>D14+INT($D$26-$D$14)/12</f>
        <v>26130</v>
      </c>
      <c r="E15" s="165"/>
      <c r="F15" s="36"/>
      <c r="G15" s="35">
        <v>13</v>
      </c>
      <c r="H15" s="37">
        <f t="shared" si="2"/>
        <v>33969</v>
      </c>
      <c r="I15" s="36"/>
      <c r="J15" s="35">
        <v>13</v>
      </c>
      <c r="K15" s="37">
        <f t="shared" si="3"/>
        <v>18291</v>
      </c>
      <c r="N15" s="36"/>
      <c r="O15" s="36"/>
      <c r="Q15" s="155"/>
      <c r="R15" s="36"/>
      <c r="S15" s="36"/>
      <c r="U15" s="36"/>
      <c r="V15" s="36"/>
      <c r="W15" s="36"/>
      <c r="X15" s="36"/>
      <c r="Y15" s="165"/>
      <c r="Z15" s="85">
        <v>43202</v>
      </c>
      <c r="AA15" s="77">
        <v>42095</v>
      </c>
      <c r="AD15" s="120"/>
      <c r="AE15" s="120"/>
      <c r="AF15" s="120"/>
      <c r="AG15" s="120"/>
      <c r="AH15" s="120"/>
      <c r="AI15" s="120"/>
      <c r="AJ15" s="120"/>
      <c r="AK15" s="120"/>
      <c r="AL15" s="120"/>
      <c r="AM15" s="120"/>
      <c r="AN15" s="120"/>
      <c r="AO15" s="120"/>
      <c r="AP15" s="120"/>
      <c r="AQ15" s="120"/>
      <c r="AR15" s="120"/>
      <c r="AS15" s="120"/>
      <c r="AT15" s="120"/>
      <c r="AU15" s="120"/>
      <c r="AV15" s="120"/>
      <c r="AW15" s="120"/>
      <c r="AX15" s="120"/>
      <c r="AY15" s="120"/>
      <c r="AZ15" s="120"/>
      <c r="BA15" s="120"/>
      <c r="BB15" s="120"/>
      <c r="BC15" s="120"/>
      <c r="BD15" s="120"/>
      <c r="BE15" s="120"/>
      <c r="BF15" s="120"/>
      <c r="BG15" s="120"/>
      <c r="BH15" s="120"/>
      <c r="BI15" s="120"/>
      <c r="BJ15" s="120"/>
      <c r="BK15" s="120"/>
      <c r="BL15" s="120"/>
      <c r="BM15" s="120"/>
      <c r="BN15" s="120"/>
      <c r="BO15" s="120"/>
      <c r="BP15" s="120"/>
      <c r="BQ15" s="120"/>
      <c r="BR15" s="120"/>
      <c r="BS15" s="120"/>
      <c r="BT15" s="120"/>
      <c r="BU15" s="120"/>
      <c r="BV15" s="120"/>
      <c r="BW15" s="120"/>
      <c r="BX15" s="120"/>
      <c r="BY15" s="120"/>
      <c r="BZ15" s="120"/>
      <c r="CA15" s="120"/>
      <c r="CB15" s="120"/>
      <c r="CC15" s="120"/>
      <c r="CD15" s="120"/>
      <c r="CE15" s="120"/>
      <c r="CF15" s="120"/>
      <c r="CG15" s="120"/>
      <c r="CH15" s="120"/>
      <c r="CI15" s="120"/>
      <c r="CJ15" s="120"/>
      <c r="CK15" s="120"/>
    </row>
    <row r="16" spans="1:89">
      <c r="C16" s="35">
        <v>14</v>
      </c>
      <c r="D16" s="394">
        <f t="shared" ref="D16:D25" si="14">D15+INT($D$26-$D$14)/12</f>
        <v>42010</v>
      </c>
      <c r="E16" s="165"/>
      <c r="F16" s="36"/>
      <c r="G16" s="35">
        <v>14</v>
      </c>
      <c r="H16" s="37">
        <f t="shared" si="2"/>
        <v>54613</v>
      </c>
      <c r="I16" s="36"/>
      <c r="J16" s="35">
        <v>14</v>
      </c>
      <c r="K16" s="37">
        <f t="shared" si="3"/>
        <v>29406.999999999996</v>
      </c>
      <c r="N16" s="36"/>
      <c r="O16" s="36"/>
      <c r="Q16" s="155"/>
      <c r="R16" s="36"/>
      <c r="S16" s="36"/>
      <c r="U16" s="36"/>
      <c r="V16" s="36"/>
      <c r="W16" s="36"/>
      <c r="X16" s="36"/>
      <c r="Y16" s="165"/>
      <c r="Z16" s="85">
        <v>43203</v>
      </c>
      <c r="AA16" s="77">
        <v>42095</v>
      </c>
      <c r="AD16" s="129">
        <v>44927</v>
      </c>
      <c r="AE16" s="129">
        <v>44958</v>
      </c>
      <c r="AF16" s="129">
        <v>44986</v>
      </c>
      <c r="AG16" s="129">
        <v>45017</v>
      </c>
      <c r="AH16" s="129">
        <v>45047</v>
      </c>
      <c r="AI16" s="129">
        <v>45078</v>
      </c>
      <c r="AJ16" s="129">
        <v>45108</v>
      </c>
      <c r="AK16" s="129">
        <v>45139</v>
      </c>
      <c r="AL16" s="129">
        <v>45170</v>
      </c>
      <c r="AM16" s="129">
        <v>45200</v>
      </c>
      <c r="AN16" s="129">
        <v>45231</v>
      </c>
      <c r="AO16" s="129">
        <v>45261</v>
      </c>
      <c r="AP16" s="129">
        <v>45292</v>
      </c>
      <c r="AQ16" s="129">
        <v>45323</v>
      </c>
      <c r="AR16" s="129">
        <v>45352</v>
      </c>
      <c r="AS16" s="129">
        <v>45383</v>
      </c>
      <c r="AT16" s="129">
        <v>45413</v>
      </c>
      <c r="AU16" s="129">
        <v>45444</v>
      </c>
      <c r="AV16" s="129">
        <v>45474</v>
      </c>
      <c r="AW16" s="129">
        <v>45505</v>
      </c>
      <c r="AX16" s="129">
        <v>45536</v>
      </c>
      <c r="AY16" s="129">
        <v>45566</v>
      </c>
      <c r="AZ16" s="129">
        <v>45597</v>
      </c>
      <c r="BA16" s="129">
        <v>45627</v>
      </c>
      <c r="BB16" s="129">
        <v>45658</v>
      </c>
      <c r="BC16" s="129">
        <v>45689</v>
      </c>
      <c r="BD16" s="129">
        <v>45717</v>
      </c>
      <c r="BE16" s="129">
        <v>45748</v>
      </c>
      <c r="BF16" s="129">
        <v>45778</v>
      </c>
      <c r="BG16" s="129">
        <v>45809</v>
      </c>
      <c r="BH16" s="129">
        <v>45839</v>
      </c>
      <c r="BI16" s="129">
        <v>45870</v>
      </c>
      <c r="BJ16" s="129">
        <v>45901</v>
      </c>
      <c r="BK16" s="129">
        <v>45931</v>
      </c>
      <c r="BL16" s="129">
        <v>45962</v>
      </c>
      <c r="BM16" s="129">
        <v>45992</v>
      </c>
      <c r="BN16" s="129">
        <v>46023</v>
      </c>
      <c r="BO16" s="129">
        <v>46054</v>
      </c>
      <c r="BP16" s="129">
        <v>46082</v>
      </c>
      <c r="BQ16" s="129">
        <v>46113</v>
      </c>
      <c r="BR16" s="129">
        <v>46143</v>
      </c>
      <c r="BS16" s="129">
        <v>46174</v>
      </c>
      <c r="BT16" s="129">
        <v>46204</v>
      </c>
      <c r="BU16" s="129">
        <v>46235</v>
      </c>
      <c r="BV16" s="129">
        <v>46266</v>
      </c>
      <c r="BW16" s="129">
        <v>46296</v>
      </c>
      <c r="BX16" s="129">
        <v>46327</v>
      </c>
      <c r="BY16" s="129">
        <v>46357</v>
      </c>
      <c r="BZ16" s="129">
        <v>46388</v>
      </c>
      <c r="CA16" s="129">
        <v>46419</v>
      </c>
      <c r="CB16" s="129">
        <v>46447</v>
      </c>
      <c r="CC16" s="129">
        <v>46478</v>
      </c>
      <c r="CD16" s="129">
        <v>46508</v>
      </c>
      <c r="CE16" s="129">
        <v>46539</v>
      </c>
      <c r="CF16" s="129">
        <v>46569</v>
      </c>
      <c r="CG16" s="129">
        <v>46600</v>
      </c>
      <c r="CH16" s="129">
        <v>46631</v>
      </c>
      <c r="CI16" s="129">
        <v>46661</v>
      </c>
      <c r="CJ16" s="129">
        <v>46692</v>
      </c>
      <c r="CK16" s="129">
        <v>46722</v>
      </c>
    </row>
    <row r="17" spans="3:89">
      <c r="C17" s="35">
        <v>15</v>
      </c>
      <c r="D17" s="394">
        <f t="shared" si="14"/>
        <v>57890</v>
      </c>
      <c r="E17" s="165"/>
      <c r="F17" s="36"/>
      <c r="G17" s="35">
        <v>15</v>
      </c>
      <c r="H17" s="37">
        <f t="shared" si="2"/>
        <v>75257</v>
      </c>
      <c r="I17" s="36"/>
      <c r="J17" s="35">
        <v>15</v>
      </c>
      <c r="K17" s="37">
        <f t="shared" si="3"/>
        <v>40523</v>
      </c>
      <c r="N17" s="165"/>
      <c r="O17" s="36"/>
      <c r="Q17" s="155"/>
      <c r="R17" s="36"/>
      <c r="S17" s="36"/>
      <c r="U17" s="36"/>
      <c r="V17" s="36"/>
      <c r="W17" s="36"/>
      <c r="X17" s="36"/>
      <c r="Y17" s="165"/>
      <c r="Z17" s="85">
        <v>43204</v>
      </c>
      <c r="AA17" s="77">
        <v>42095</v>
      </c>
    </row>
    <row r="18" spans="3:89">
      <c r="C18" s="35">
        <v>16</v>
      </c>
      <c r="D18" s="394">
        <f t="shared" si="14"/>
        <v>73770</v>
      </c>
      <c r="E18" s="165"/>
      <c r="F18" s="36"/>
      <c r="G18" s="35">
        <v>16</v>
      </c>
      <c r="H18" s="37">
        <f t="shared" si="2"/>
        <v>95901</v>
      </c>
      <c r="I18" s="36"/>
      <c r="J18" s="35">
        <v>16</v>
      </c>
      <c r="K18" s="37">
        <f t="shared" si="3"/>
        <v>51639</v>
      </c>
      <c r="N18" s="36"/>
      <c r="O18" s="36"/>
      <c r="Q18" s="155"/>
      <c r="R18" s="36"/>
      <c r="S18" s="36"/>
      <c r="U18" s="36"/>
      <c r="V18" s="36"/>
      <c r="W18" s="36"/>
      <c r="X18" s="36"/>
      <c r="Y18" s="165"/>
      <c r="Z18" s="85">
        <v>43205</v>
      </c>
      <c r="AA18" s="77">
        <v>42095</v>
      </c>
      <c r="AC18" t="s">
        <v>180</v>
      </c>
      <c r="AD18" s="118">
        <v>0</v>
      </c>
      <c r="AE18" s="118">
        <v>0</v>
      </c>
      <c r="AF18" s="118">
        <v>0</v>
      </c>
      <c r="AG18" s="118">
        <v>0</v>
      </c>
      <c r="AH18" s="118">
        <v>0</v>
      </c>
      <c r="AI18" s="118">
        <v>0</v>
      </c>
      <c r="AJ18" s="118">
        <v>0</v>
      </c>
      <c r="AK18" s="118">
        <v>0</v>
      </c>
      <c r="AL18" s="118">
        <v>0</v>
      </c>
      <c r="AM18" s="118">
        <v>0</v>
      </c>
      <c r="AN18" s="118">
        <v>0</v>
      </c>
      <c r="AO18" s="118">
        <v>0</v>
      </c>
      <c r="AP18" s="118">
        <v>0</v>
      </c>
      <c r="AQ18" s="118">
        <v>0</v>
      </c>
      <c r="AR18" s="118">
        <v>0</v>
      </c>
      <c r="AS18" s="118">
        <v>0</v>
      </c>
      <c r="AT18" s="118">
        <v>0</v>
      </c>
      <c r="AU18" s="118">
        <v>0</v>
      </c>
      <c r="AV18" s="118">
        <v>0</v>
      </c>
      <c r="AW18" s="118">
        <v>0</v>
      </c>
      <c r="AX18" s="118">
        <v>0</v>
      </c>
      <c r="AY18" s="118">
        <v>0</v>
      </c>
      <c r="AZ18" s="118">
        <v>0</v>
      </c>
      <c r="BA18" s="118">
        <v>0</v>
      </c>
      <c r="BB18" s="118">
        <v>0</v>
      </c>
      <c r="BC18" s="118">
        <v>0</v>
      </c>
      <c r="BD18" s="118">
        <v>0</v>
      </c>
      <c r="BE18" s="118">
        <v>0</v>
      </c>
      <c r="BF18" s="118">
        <v>0</v>
      </c>
      <c r="BG18" s="118">
        <v>0</v>
      </c>
      <c r="BH18" s="118">
        <v>0</v>
      </c>
      <c r="BI18" s="118">
        <v>0</v>
      </c>
      <c r="BJ18" s="118">
        <v>0</v>
      </c>
      <c r="BK18" s="118">
        <v>0</v>
      </c>
      <c r="BL18" s="118">
        <v>0</v>
      </c>
      <c r="BM18" s="118">
        <v>0</v>
      </c>
      <c r="BN18" s="118">
        <v>0</v>
      </c>
      <c r="BO18" s="118">
        <v>0</v>
      </c>
      <c r="BP18" s="118">
        <v>0</v>
      </c>
      <c r="BQ18" s="118">
        <v>0</v>
      </c>
      <c r="BR18" s="118">
        <v>0</v>
      </c>
      <c r="BS18" s="118">
        <v>0</v>
      </c>
      <c r="BT18" s="118">
        <v>0</v>
      </c>
      <c r="BU18" s="118">
        <v>0</v>
      </c>
      <c r="BV18" s="118">
        <v>0</v>
      </c>
      <c r="BW18" s="118">
        <v>0</v>
      </c>
      <c r="BX18" s="118">
        <v>0</v>
      </c>
      <c r="BY18" s="118">
        <v>0</v>
      </c>
      <c r="BZ18" s="118">
        <v>0</v>
      </c>
      <c r="CA18" s="118">
        <v>0</v>
      </c>
      <c r="CB18" s="118">
        <v>0</v>
      </c>
      <c r="CC18" s="118">
        <v>0</v>
      </c>
      <c r="CD18" s="118">
        <v>0</v>
      </c>
      <c r="CE18" s="118">
        <v>0</v>
      </c>
      <c r="CF18" s="118">
        <v>0</v>
      </c>
      <c r="CG18" s="118">
        <v>0</v>
      </c>
      <c r="CH18" s="118">
        <v>0</v>
      </c>
      <c r="CI18" s="118">
        <v>0</v>
      </c>
      <c r="CJ18" s="118">
        <v>0</v>
      </c>
      <c r="CK18" s="118">
        <v>0</v>
      </c>
    </row>
    <row r="19" spans="3:89">
      <c r="C19" s="35">
        <v>17</v>
      </c>
      <c r="D19" s="394">
        <f t="shared" si="14"/>
        <v>89650</v>
      </c>
      <c r="E19" s="165"/>
      <c r="F19" s="36"/>
      <c r="G19" s="35">
        <v>17</v>
      </c>
      <c r="H19" s="37">
        <f t="shared" si="2"/>
        <v>116545</v>
      </c>
      <c r="I19" s="36"/>
      <c r="J19" s="35">
        <v>17</v>
      </c>
      <c r="K19" s="37">
        <f t="shared" si="3"/>
        <v>62754.999999999993</v>
      </c>
      <c r="N19" s="36"/>
      <c r="O19" s="36"/>
      <c r="Q19" s="155"/>
      <c r="R19" s="36"/>
      <c r="S19" s="36"/>
      <c r="U19" s="36"/>
      <c r="V19" s="36"/>
      <c r="W19" s="36"/>
      <c r="X19" s="36"/>
      <c r="Y19" s="165"/>
      <c r="Z19" s="85">
        <v>43206</v>
      </c>
      <c r="AA19" s="77">
        <v>42095</v>
      </c>
      <c r="AC19" t="s">
        <v>321</v>
      </c>
      <c r="AD19" s="118">
        <f>HLOOKUP(AD16,'Revenues-Costs'!$L84:$BS90,7,0)</f>
        <v>0</v>
      </c>
      <c r="AE19" s="118">
        <f>HLOOKUP(AE16,'Revenues-Costs'!$L84:$BS90,7,0)</f>
        <v>0</v>
      </c>
      <c r="AF19" s="118">
        <f>HLOOKUP(AF16,'Revenues-Costs'!$L84:$BS90,7,0)</f>
        <v>0</v>
      </c>
      <c r="AG19" s="118">
        <f>HLOOKUP(AG16,'Revenues-Costs'!$L84:$BS90,7,0)</f>
        <v>0</v>
      </c>
      <c r="AH19" s="118">
        <f>HLOOKUP(AH16,'Revenues-Costs'!$L84:$BS90,7,0)</f>
        <v>0</v>
      </c>
      <c r="AI19" s="118">
        <f>HLOOKUP(AI16,'Revenues-Costs'!$L84:$BS90,7,0)</f>
        <v>0</v>
      </c>
      <c r="AJ19" s="118">
        <f>HLOOKUP(AJ16,'Revenues-Costs'!$L84:$BS90,7,0)</f>
        <v>0</v>
      </c>
      <c r="AK19" s="118">
        <f>HLOOKUP(AK16,'Revenues-Costs'!$L84:$BS90,7,0)</f>
        <v>0</v>
      </c>
      <c r="AL19" s="118">
        <f>HLOOKUP(AL16,'Revenues-Costs'!$L84:$BS90,7,0)</f>
        <v>0</v>
      </c>
      <c r="AM19" s="118">
        <f>HLOOKUP(AM16,'Revenues-Costs'!$L84:$BS90,7,0)</f>
        <v>0</v>
      </c>
      <c r="AN19" s="118">
        <f>HLOOKUP(AN16,'Revenues-Costs'!$L84:$BS90,7,0)</f>
        <v>0</v>
      </c>
      <c r="AO19" s="118">
        <f>HLOOKUP(AO16,'Revenues-Costs'!$L84:$BS90,7,0)</f>
        <v>0</v>
      </c>
      <c r="AP19" s="118">
        <f>HLOOKUP(AP16,'Revenues-Costs'!$L84:$BS90,7,0)</f>
        <v>0</v>
      </c>
      <c r="AQ19" s="118">
        <f>HLOOKUP(AQ16,'Revenues-Costs'!$L84:$BS90,7,0)</f>
        <v>0</v>
      </c>
      <c r="AR19" s="118">
        <f>HLOOKUP(AR16,'Revenues-Costs'!$L84:$BS90,7,0)</f>
        <v>0</v>
      </c>
      <c r="AS19" s="118">
        <f>HLOOKUP(AS16,'Revenues-Costs'!$L84:$BS90,7,0)</f>
        <v>0</v>
      </c>
      <c r="AT19" s="118">
        <f>HLOOKUP(AT16,'Revenues-Costs'!$L84:$BS90,7,0)</f>
        <v>0</v>
      </c>
      <c r="AU19" s="118">
        <f>HLOOKUP(AU16,'Revenues-Costs'!$L84:$BS90,7,0)</f>
        <v>0</v>
      </c>
      <c r="AV19" s="118">
        <f>HLOOKUP(AV16,'Revenues-Costs'!$L84:$BS90,7,0)</f>
        <v>0</v>
      </c>
      <c r="AW19" s="118">
        <f>HLOOKUP(AW16,'Revenues-Costs'!$L84:$BS90,7,0)</f>
        <v>0</v>
      </c>
      <c r="AX19" s="118">
        <f>HLOOKUP(AX16,'Revenues-Costs'!$L84:$BS90,7,0)</f>
        <v>0</v>
      </c>
      <c r="AY19" s="118">
        <f>HLOOKUP(AY16,'Revenues-Costs'!$L84:$BS90,7,0)</f>
        <v>0</v>
      </c>
      <c r="AZ19" s="118">
        <f>HLOOKUP(AZ16,'Revenues-Costs'!$L84:$BS90,7,0)</f>
        <v>0</v>
      </c>
      <c r="BA19" s="118">
        <f>HLOOKUP(BA16,'Revenues-Costs'!$L84:$BS90,7,0)</f>
        <v>0</v>
      </c>
      <c r="BB19" s="118">
        <f>HLOOKUP(BB16,'Revenues-Costs'!$L84:$BS90,7,0)</f>
        <v>0</v>
      </c>
      <c r="BC19" s="118">
        <f>HLOOKUP(BC16,'Revenues-Costs'!$L84:$BS90,7,0)</f>
        <v>0</v>
      </c>
      <c r="BD19" s="118">
        <f>HLOOKUP(BD16,'Revenues-Costs'!$L84:$BS90,7,0)</f>
        <v>0</v>
      </c>
      <c r="BE19" s="118">
        <f>HLOOKUP(BE16,'Revenues-Costs'!$L84:$BS90,7,0)</f>
        <v>0</v>
      </c>
      <c r="BF19" s="118">
        <f>HLOOKUP(BF16,'Revenues-Costs'!$L84:$BS90,7,0)</f>
        <v>0</v>
      </c>
      <c r="BG19" s="118">
        <f>HLOOKUP(BG16,'Revenues-Costs'!$L84:$BS90,7,0)</f>
        <v>0</v>
      </c>
      <c r="BH19" s="118">
        <f>HLOOKUP(BH16,'Revenues-Costs'!$L84:$BS90,7,0)</f>
        <v>0</v>
      </c>
      <c r="BI19" s="118">
        <f>HLOOKUP(BI16,'Revenues-Costs'!$L84:$BS90,7,0)</f>
        <v>0</v>
      </c>
      <c r="BJ19" s="118">
        <f>HLOOKUP(BJ16,'Revenues-Costs'!$L84:$BS90,7,0)</f>
        <v>0</v>
      </c>
      <c r="BK19" s="118">
        <f>HLOOKUP(BK16,'Revenues-Costs'!$L84:$BS90,7,0)</f>
        <v>0</v>
      </c>
      <c r="BL19" s="118">
        <f>HLOOKUP(BL16,'Revenues-Costs'!$L84:$BS90,7,0)</f>
        <v>0</v>
      </c>
      <c r="BM19" s="118">
        <f>HLOOKUP(BM16,'Revenues-Costs'!$L84:$BS90,7,0)</f>
        <v>0</v>
      </c>
      <c r="BN19" s="118">
        <f>HLOOKUP(BN16,'Revenues-Costs'!$L84:$BS90,7,0)</f>
        <v>0</v>
      </c>
      <c r="BO19" s="118">
        <f>HLOOKUP(BO16,'Revenues-Costs'!$L84:$BS90,7,0)</f>
        <v>0</v>
      </c>
      <c r="BP19" s="118">
        <f>HLOOKUP(BP16,'Revenues-Costs'!$L84:$BS90,7,0)</f>
        <v>0</v>
      </c>
      <c r="BQ19" s="118">
        <f>HLOOKUP(BQ16,'Revenues-Costs'!$L84:$BS90,7,0)</f>
        <v>0</v>
      </c>
      <c r="BR19" s="118">
        <f>HLOOKUP(BR16,'Revenues-Costs'!$L84:$BS90,7,0)</f>
        <v>0</v>
      </c>
      <c r="BS19" s="118">
        <f>HLOOKUP(BS16,'Revenues-Costs'!$L84:$BS90,7,0)</f>
        <v>0</v>
      </c>
      <c r="BT19" s="118">
        <f>HLOOKUP(BT16,'Revenues-Costs'!$L84:$BS90,7,0)</f>
        <v>0</v>
      </c>
      <c r="BU19" s="118">
        <f>HLOOKUP(BU16,'Revenues-Costs'!$L84:$BS90,7,0)</f>
        <v>0</v>
      </c>
      <c r="BV19" s="118">
        <f>HLOOKUP(BV16,'Revenues-Costs'!$L84:$BS90,7,0)</f>
        <v>0</v>
      </c>
      <c r="BW19" s="118">
        <f>HLOOKUP(BW16,'Revenues-Costs'!$L84:$BS90,7,0)</f>
        <v>0</v>
      </c>
      <c r="BX19" s="118">
        <f>HLOOKUP(BX16,'Revenues-Costs'!$L84:$BS90,7,0)</f>
        <v>0</v>
      </c>
      <c r="BY19" s="118">
        <f>HLOOKUP(BY16,'Revenues-Costs'!$L84:$BS90,7,0)</f>
        <v>0</v>
      </c>
      <c r="BZ19" s="118">
        <f>HLOOKUP(BZ16,'Revenues-Costs'!$L84:$BS90,7,0)</f>
        <v>0</v>
      </c>
      <c r="CA19" s="118">
        <f>HLOOKUP(CA16,'Revenues-Costs'!$L84:$BS90,7,0)</f>
        <v>0</v>
      </c>
      <c r="CB19" s="118">
        <f>HLOOKUP(CB16,'Revenues-Costs'!$L84:$BS90,7,0)</f>
        <v>0</v>
      </c>
      <c r="CC19" s="118">
        <f>HLOOKUP(CC16,'Revenues-Costs'!$L84:$BS90,7,0)</f>
        <v>0</v>
      </c>
      <c r="CD19" s="118">
        <f>HLOOKUP(CD16,'Revenues-Costs'!$L84:$BS90,7,0)</f>
        <v>0</v>
      </c>
      <c r="CE19" s="118">
        <f>HLOOKUP(CE16,'Revenues-Costs'!$L84:$BS90,7,0)</f>
        <v>0</v>
      </c>
      <c r="CF19" s="118">
        <f>HLOOKUP(CF16,'Revenues-Costs'!$L84:$BS90,7,0)</f>
        <v>0</v>
      </c>
      <c r="CG19" s="118">
        <f>HLOOKUP(CG16,'Revenues-Costs'!$L84:$BS90,7,0)</f>
        <v>0</v>
      </c>
      <c r="CH19" s="118">
        <f>HLOOKUP(CH16,'Revenues-Costs'!$L84:$BS90,7,0)</f>
        <v>0</v>
      </c>
      <c r="CI19" s="118">
        <f>HLOOKUP(CI16,'Revenues-Costs'!$L84:$BS90,7,0)</f>
        <v>0</v>
      </c>
      <c r="CJ19" s="118">
        <f>HLOOKUP(CJ16,'Revenues-Costs'!$L84:$BS90,7,0)</f>
        <v>0</v>
      </c>
      <c r="CK19" s="118">
        <f>HLOOKUP(CK16,'Revenues-Costs'!$L84:$BS90,7,0)</f>
        <v>0</v>
      </c>
    </row>
    <row r="20" spans="3:89">
      <c r="C20" s="35">
        <v>18</v>
      </c>
      <c r="D20" s="394">
        <f t="shared" si="14"/>
        <v>105530</v>
      </c>
      <c r="E20" s="165"/>
      <c r="F20" s="36"/>
      <c r="G20" s="35">
        <v>18</v>
      </c>
      <c r="H20" s="37">
        <f t="shared" si="2"/>
        <v>137189</v>
      </c>
      <c r="I20" s="36"/>
      <c r="J20" s="35">
        <v>18</v>
      </c>
      <c r="K20" s="37">
        <f t="shared" si="3"/>
        <v>73871</v>
      </c>
      <c r="N20" s="36"/>
      <c r="O20" s="36"/>
      <c r="Q20" s="155"/>
      <c r="R20" s="36"/>
      <c r="S20" s="36"/>
      <c r="U20" s="36"/>
      <c r="V20" s="36"/>
      <c r="W20" s="36"/>
      <c r="X20" s="36"/>
      <c r="Y20" s="165"/>
      <c r="Z20" s="85">
        <v>43207</v>
      </c>
      <c r="AA20" s="77">
        <v>42095</v>
      </c>
      <c r="AC20" t="s">
        <v>81</v>
      </c>
      <c r="AD20" s="118"/>
      <c r="AE20" s="118"/>
      <c r="AF20" s="118"/>
      <c r="AG20" s="118"/>
      <c r="AH20" s="118"/>
      <c r="AI20" s="118"/>
      <c r="AJ20" s="118"/>
      <c r="AK20" s="118"/>
      <c r="AL20" s="118"/>
      <c r="AM20" s="118"/>
      <c r="AN20" s="118"/>
      <c r="AO20" s="118"/>
      <c r="AP20" s="118"/>
      <c r="AQ20" s="118"/>
      <c r="AR20" s="118"/>
      <c r="AS20" s="118"/>
      <c r="AT20" s="118"/>
      <c r="AU20" s="118"/>
      <c r="AV20" s="118"/>
      <c r="AW20" s="118"/>
      <c r="AX20" s="118"/>
      <c r="AY20" s="118"/>
      <c r="AZ20" s="118"/>
      <c r="BA20" s="118"/>
      <c r="BB20" s="118"/>
      <c r="BC20" s="118"/>
      <c r="BD20" s="118"/>
      <c r="BE20" s="118"/>
      <c r="BF20" s="118"/>
      <c r="BG20" s="118"/>
      <c r="BH20" s="118"/>
      <c r="BI20" s="118"/>
      <c r="BJ20" s="118"/>
      <c r="BK20" s="118"/>
      <c r="BL20" s="118"/>
      <c r="BM20" s="118"/>
      <c r="BN20" s="118"/>
      <c r="BO20" s="118"/>
      <c r="BP20" s="118"/>
      <c r="BQ20" s="118"/>
      <c r="BR20" s="118"/>
      <c r="BS20" s="118"/>
      <c r="BT20" s="118"/>
      <c r="BU20" s="118"/>
      <c r="BV20" s="118"/>
      <c r="BW20" s="118"/>
      <c r="BX20" s="118"/>
      <c r="BY20" s="118"/>
      <c r="BZ20" s="118"/>
      <c r="CA20" s="118"/>
      <c r="CB20" s="118"/>
      <c r="CC20" s="118"/>
      <c r="CD20" s="118"/>
      <c r="CE20" s="118"/>
      <c r="CF20" s="118"/>
      <c r="CG20" s="118"/>
      <c r="CH20" s="118"/>
      <c r="CI20" s="118"/>
      <c r="CJ20" s="118"/>
      <c r="CK20" s="118"/>
    </row>
    <row r="21" spans="3:89">
      <c r="C21" s="35">
        <v>19</v>
      </c>
      <c r="D21" s="394">
        <f t="shared" si="14"/>
        <v>121410</v>
      </c>
      <c r="E21" s="165"/>
      <c r="F21" s="36"/>
      <c r="G21" s="35">
        <v>19</v>
      </c>
      <c r="H21" s="37">
        <f t="shared" si="2"/>
        <v>157833</v>
      </c>
      <c r="I21" s="36"/>
      <c r="J21" s="35">
        <v>19</v>
      </c>
      <c r="K21" s="37">
        <f t="shared" si="3"/>
        <v>84987</v>
      </c>
      <c r="N21" s="36"/>
      <c r="O21" s="36"/>
      <c r="Q21" s="155"/>
      <c r="R21" s="36"/>
      <c r="S21" s="36"/>
      <c r="U21" s="36"/>
      <c r="V21" s="36"/>
      <c r="W21" s="36"/>
      <c r="X21" s="36"/>
      <c r="Y21" s="165"/>
      <c r="Z21" s="85">
        <v>43208</v>
      </c>
      <c r="AA21" s="77">
        <v>42095</v>
      </c>
      <c r="AD21" s="118">
        <f>AD18+AD19</f>
        <v>0</v>
      </c>
      <c r="AE21" s="118">
        <f t="shared" ref="AE21:CK21" si="15">AE18+AE19</f>
        <v>0</v>
      </c>
      <c r="AF21" s="118">
        <f t="shared" si="15"/>
        <v>0</v>
      </c>
      <c r="AG21" s="118">
        <f>AG18+AG19</f>
        <v>0</v>
      </c>
      <c r="AH21" s="118">
        <f t="shared" si="15"/>
        <v>0</v>
      </c>
      <c r="AI21" s="118">
        <f t="shared" si="15"/>
        <v>0</v>
      </c>
      <c r="AJ21" s="118">
        <f t="shared" si="15"/>
        <v>0</v>
      </c>
      <c r="AK21" s="118">
        <f t="shared" si="15"/>
        <v>0</v>
      </c>
      <c r="AL21" s="118">
        <f t="shared" si="15"/>
        <v>0</v>
      </c>
      <c r="AM21" s="118">
        <f t="shared" si="15"/>
        <v>0</v>
      </c>
      <c r="AN21" s="118">
        <f t="shared" si="15"/>
        <v>0</v>
      </c>
      <c r="AO21" s="118">
        <f t="shared" si="15"/>
        <v>0</v>
      </c>
      <c r="AP21" s="118">
        <f t="shared" si="15"/>
        <v>0</v>
      </c>
      <c r="AQ21" s="118">
        <f t="shared" si="15"/>
        <v>0</v>
      </c>
      <c r="AR21" s="118">
        <f t="shared" si="15"/>
        <v>0</v>
      </c>
      <c r="AS21" s="118">
        <f t="shared" si="15"/>
        <v>0</v>
      </c>
      <c r="AT21" s="118">
        <f t="shared" si="15"/>
        <v>0</v>
      </c>
      <c r="AU21" s="118">
        <f t="shared" si="15"/>
        <v>0</v>
      </c>
      <c r="AV21" s="118">
        <f t="shared" si="15"/>
        <v>0</v>
      </c>
      <c r="AW21" s="118">
        <f t="shared" si="15"/>
        <v>0</v>
      </c>
      <c r="AX21" s="118">
        <f t="shared" si="15"/>
        <v>0</v>
      </c>
      <c r="AY21" s="118">
        <f t="shared" si="15"/>
        <v>0</v>
      </c>
      <c r="AZ21" s="118">
        <f t="shared" si="15"/>
        <v>0</v>
      </c>
      <c r="BA21" s="118">
        <f t="shared" si="15"/>
        <v>0</v>
      </c>
      <c r="BB21" s="118">
        <f t="shared" si="15"/>
        <v>0</v>
      </c>
      <c r="BC21" s="118">
        <f t="shared" si="15"/>
        <v>0</v>
      </c>
      <c r="BD21" s="118">
        <f t="shared" si="15"/>
        <v>0</v>
      </c>
      <c r="BE21" s="118">
        <f t="shared" si="15"/>
        <v>0</v>
      </c>
      <c r="BF21" s="118">
        <f t="shared" si="15"/>
        <v>0</v>
      </c>
      <c r="BG21" s="118">
        <f t="shared" si="15"/>
        <v>0</v>
      </c>
      <c r="BH21" s="118">
        <f t="shared" si="15"/>
        <v>0</v>
      </c>
      <c r="BI21" s="118">
        <f t="shared" si="15"/>
        <v>0</v>
      </c>
      <c r="BJ21" s="118">
        <f t="shared" si="15"/>
        <v>0</v>
      </c>
      <c r="BK21" s="118">
        <f t="shared" si="15"/>
        <v>0</v>
      </c>
      <c r="BL21" s="118">
        <f t="shared" si="15"/>
        <v>0</v>
      </c>
      <c r="BM21" s="118">
        <f t="shared" si="15"/>
        <v>0</v>
      </c>
      <c r="BN21" s="118">
        <f t="shared" si="15"/>
        <v>0</v>
      </c>
      <c r="BO21" s="118">
        <f t="shared" si="15"/>
        <v>0</v>
      </c>
      <c r="BP21" s="118">
        <f t="shared" si="15"/>
        <v>0</v>
      </c>
      <c r="BQ21" s="118">
        <f t="shared" si="15"/>
        <v>0</v>
      </c>
      <c r="BR21" s="118">
        <f t="shared" si="15"/>
        <v>0</v>
      </c>
      <c r="BS21" s="118">
        <f t="shared" si="15"/>
        <v>0</v>
      </c>
      <c r="BT21" s="118">
        <f t="shared" si="15"/>
        <v>0</v>
      </c>
      <c r="BU21" s="118">
        <f t="shared" si="15"/>
        <v>0</v>
      </c>
      <c r="BV21" s="118">
        <f t="shared" si="15"/>
        <v>0</v>
      </c>
      <c r="BW21" s="118">
        <f t="shared" si="15"/>
        <v>0</v>
      </c>
      <c r="BX21" s="118">
        <f t="shared" si="15"/>
        <v>0</v>
      </c>
      <c r="BY21" s="118">
        <f t="shared" si="15"/>
        <v>0</v>
      </c>
      <c r="BZ21" s="118">
        <f t="shared" si="15"/>
        <v>0</v>
      </c>
      <c r="CA21" s="118">
        <f t="shared" si="15"/>
        <v>0</v>
      </c>
      <c r="CB21" s="118">
        <f t="shared" si="15"/>
        <v>0</v>
      </c>
      <c r="CC21" s="118">
        <f t="shared" si="15"/>
        <v>0</v>
      </c>
      <c r="CD21" s="118">
        <f t="shared" si="15"/>
        <v>0</v>
      </c>
      <c r="CE21" s="118">
        <f t="shared" si="15"/>
        <v>0</v>
      </c>
      <c r="CF21" s="118">
        <f t="shared" si="15"/>
        <v>0</v>
      </c>
      <c r="CG21" s="118">
        <f t="shared" si="15"/>
        <v>0</v>
      </c>
      <c r="CH21" s="118">
        <f t="shared" si="15"/>
        <v>0</v>
      </c>
      <c r="CI21" s="118">
        <f t="shared" si="15"/>
        <v>0</v>
      </c>
      <c r="CJ21" s="118">
        <f t="shared" si="15"/>
        <v>0</v>
      </c>
      <c r="CK21" s="118">
        <f t="shared" si="15"/>
        <v>0</v>
      </c>
    </row>
    <row r="22" spans="3:89">
      <c r="C22" s="35">
        <v>20</v>
      </c>
      <c r="D22" s="394">
        <f t="shared" si="14"/>
        <v>137290</v>
      </c>
      <c r="E22" s="165"/>
      <c r="F22" s="36"/>
      <c r="G22" s="35">
        <v>20</v>
      </c>
      <c r="H22" s="37">
        <f t="shared" si="2"/>
        <v>178477</v>
      </c>
      <c r="I22" s="36"/>
      <c r="J22" s="35">
        <v>20</v>
      </c>
      <c r="K22" s="37">
        <f t="shared" si="3"/>
        <v>96103</v>
      </c>
      <c r="N22" s="36"/>
      <c r="O22" s="36"/>
      <c r="Q22" s="155"/>
      <c r="R22" s="36"/>
      <c r="S22" s="36"/>
      <c r="U22" s="36"/>
      <c r="V22" s="36"/>
      <c r="W22" s="36"/>
      <c r="X22" s="36"/>
      <c r="Y22" s="165"/>
      <c r="Z22" s="85">
        <v>43209</v>
      </c>
      <c r="AA22" s="77">
        <v>42095</v>
      </c>
      <c r="AD22">
        <f t="shared" ref="AD22:BI22" si="16">IF(AD21=0,0,IF(AD21&lt;$AH3,1,((IF(AND(AD21&gt;$AH3,AD21&lt;$AH4),2,((IF(AND(AD21&gt;$AH4,AD21&lt;$AH5),3,((IF(AND(AD21&gt;$AH5,AD21&lt;$AH6),4,((IF(AND(AD21&gt;$AH6,AD21&lt;$AH7),5,((IF(AND(AD21&gt;$AH7,AD21&lt;$AH8),6,7)))))))))))))))))</f>
        <v>0</v>
      </c>
      <c r="AE22">
        <f t="shared" si="16"/>
        <v>0</v>
      </c>
      <c r="AF22">
        <f t="shared" si="16"/>
        <v>0</v>
      </c>
      <c r="AG22">
        <f t="shared" si="16"/>
        <v>0</v>
      </c>
      <c r="AH22">
        <f t="shared" si="16"/>
        <v>0</v>
      </c>
      <c r="AI22">
        <f t="shared" si="16"/>
        <v>0</v>
      </c>
      <c r="AJ22">
        <f t="shared" si="16"/>
        <v>0</v>
      </c>
      <c r="AK22">
        <f t="shared" si="16"/>
        <v>0</v>
      </c>
      <c r="AL22">
        <f t="shared" si="16"/>
        <v>0</v>
      </c>
      <c r="AM22">
        <f t="shared" si="16"/>
        <v>0</v>
      </c>
      <c r="AN22">
        <f t="shared" si="16"/>
        <v>0</v>
      </c>
      <c r="AO22">
        <f t="shared" si="16"/>
        <v>0</v>
      </c>
      <c r="AP22">
        <f t="shared" si="16"/>
        <v>0</v>
      </c>
      <c r="AQ22">
        <f t="shared" si="16"/>
        <v>0</v>
      </c>
      <c r="AR22">
        <f t="shared" si="16"/>
        <v>0</v>
      </c>
      <c r="AS22">
        <f t="shared" si="16"/>
        <v>0</v>
      </c>
      <c r="AT22">
        <f t="shared" si="16"/>
        <v>0</v>
      </c>
      <c r="AU22">
        <f t="shared" si="16"/>
        <v>0</v>
      </c>
      <c r="AV22">
        <f t="shared" si="16"/>
        <v>0</v>
      </c>
      <c r="AW22">
        <f t="shared" si="16"/>
        <v>0</v>
      </c>
      <c r="AX22">
        <f t="shared" si="16"/>
        <v>0</v>
      </c>
      <c r="AY22">
        <f t="shared" si="16"/>
        <v>0</v>
      </c>
      <c r="AZ22">
        <f t="shared" si="16"/>
        <v>0</v>
      </c>
      <c r="BA22">
        <f t="shared" si="16"/>
        <v>0</v>
      </c>
      <c r="BB22">
        <f t="shared" si="16"/>
        <v>0</v>
      </c>
      <c r="BC22">
        <f t="shared" si="16"/>
        <v>0</v>
      </c>
      <c r="BD22">
        <f t="shared" si="16"/>
        <v>0</v>
      </c>
      <c r="BE22">
        <f t="shared" si="16"/>
        <v>0</v>
      </c>
      <c r="BF22">
        <f t="shared" si="16"/>
        <v>0</v>
      </c>
      <c r="BG22">
        <f t="shared" si="16"/>
        <v>0</v>
      </c>
      <c r="BH22">
        <f t="shared" si="16"/>
        <v>0</v>
      </c>
      <c r="BI22">
        <f t="shared" si="16"/>
        <v>0</v>
      </c>
      <c r="BJ22">
        <f t="shared" ref="BJ22:CK22" si="17">IF(BJ21=0,0,IF(BJ21&lt;$AH3,1,((IF(AND(BJ21&gt;$AH3,BJ21&lt;$AH4),2,((IF(AND(BJ21&gt;$AH4,BJ21&lt;$AH5),3,((IF(AND(BJ21&gt;$AH5,BJ21&lt;$AH6),4,((IF(AND(BJ21&gt;$AH6,BJ21&lt;$AH7),5,((IF(AND(BJ21&gt;$AH7,BJ21&lt;$AH8),6,7)))))))))))))))))</f>
        <v>0</v>
      </c>
      <c r="BK22">
        <f t="shared" si="17"/>
        <v>0</v>
      </c>
      <c r="BL22">
        <f t="shared" si="17"/>
        <v>0</v>
      </c>
      <c r="BM22">
        <f t="shared" si="17"/>
        <v>0</v>
      </c>
      <c r="BN22">
        <f t="shared" si="17"/>
        <v>0</v>
      </c>
      <c r="BO22">
        <f t="shared" si="17"/>
        <v>0</v>
      </c>
      <c r="BP22">
        <f t="shared" si="17"/>
        <v>0</v>
      </c>
      <c r="BQ22">
        <f t="shared" si="17"/>
        <v>0</v>
      </c>
      <c r="BR22">
        <f t="shared" si="17"/>
        <v>0</v>
      </c>
      <c r="BS22">
        <f t="shared" si="17"/>
        <v>0</v>
      </c>
      <c r="BT22">
        <f t="shared" si="17"/>
        <v>0</v>
      </c>
      <c r="BU22">
        <f t="shared" si="17"/>
        <v>0</v>
      </c>
      <c r="BV22">
        <f t="shared" si="17"/>
        <v>0</v>
      </c>
      <c r="BW22">
        <f t="shared" si="17"/>
        <v>0</v>
      </c>
      <c r="BX22">
        <f t="shared" si="17"/>
        <v>0</v>
      </c>
      <c r="BY22">
        <f t="shared" si="17"/>
        <v>0</v>
      </c>
      <c r="BZ22">
        <f t="shared" si="17"/>
        <v>0</v>
      </c>
      <c r="CA22">
        <f t="shared" si="17"/>
        <v>0</v>
      </c>
      <c r="CB22">
        <f t="shared" si="17"/>
        <v>0</v>
      </c>
      <c r="CC22">
        <f t="shared" si="17"/>
        <v>0</v>
      </c>
      <c r="CD22">
        <f t="shared" si="17"/>
        <v>0</v>
      </c>
      <c r="CE22">
        <f t="shared" si="17"/>
        <v>0</v>
      </c>
      <c r="CF22">
        <f t="shared" si="17"/>
        <v>0</v>
      </c>
      <c r="CG22">
        <f t="shared" si="17"/>
        <v>0</v>
      </c>
      <c r="CH22">
        <f t="shared" si="17"/>
        <v>0</v>
      </c>
      <c r="CI22">
        <f t="shared" si="17"/>
        <v>0</v>
      </c>
      <c r="CJ22">
        <f t="shared" si="17"/>
        <v>0</v>
      </c>
      <c r="CK22">
        <f t="shared" si="17"/>
        <v>0</v>
      </c>
    </row>
    <row r="23" spans="3:89">
      <c r="C23" s="35">
        <v>21</v>
      </c>
      <c r="D23" s="394">
        <f t="shared" si="14"/>
        <v>153170</v>
      </c>
      <c r="E23" s="165"/>
      <c r="F23" s="36"/>
      <c r="G23" s="35">
        <v>21</v>
      </c>
      <c r="H23" s="37">
        <f t="shared" si="2"/>
        <v>199121</v>
      </c>
      <c r="I23" s="36"/>
      <c r="J23" s="35">
        <v>21</v>
      </c>
      <c r="K23" s="37">
        <f t="shared" si="3"/>
        <v>107219</v>
      </c>
      <c r="N23" s="36"/>
      <c r="O23" s="36"/>
      <c r="Q23" s="155"/>
      <c r="R23" s="36"/>
      <c r="S23" s="36"/>
      <c r="U23" s="36"/>
      <c r="V23" s="36"/>
      <c r="W23" s="36"/>
      <c r="X23" s="36"/>
      <c r="Y23" s="165"/>
      <c r="Z23" s="85">
        <v>43210</v>
      </c>
      <c r="AA23" s="77">
        <v>42095</v>
      </c>
    </row>
    <row r="24" spans="3:89">
      <c r="C24" s="35">
        <v>22</v>
      </c>
      <c r="D24" s="394">
        <f t="shared" si="14"/>
        <v>169050</v>
      </c>
      <c r="E24" s="165"/>
      <c r="F24" s="36"/>
      <c r="G24" s="35">
        <v>22</v>
      </c>
      <c r="H24" s="37">
        <f t="shared" si="2"/>
        <v>219765</v>
      </c>
      <c r="I24" s="36"/>
      <c r="J24" s="35">
        <v>22</v>
      </c>
      <c r="K24" s="37">
        <f t="shared" si="3"/>
        <v>118334.99999999999</v>
      </c>
      <c r="N24" s="36"/>
      <c r="O24" s="36"/>
      <c r="Q24" s="155"/>
      <c r="R24" s="36"/>
      <c r="S24" s="36"/>
      <c r="U24" s="36"/>
      <c r="V24" s="36"/>
      <c r="W24" s="36"/>
      <c r="X24" s="36"/>
      <c r="Y24" s="165"/>
      <c r="Z24" s="85">
        <v>43211</v>
      </c>
      <c r="AA24" s="77">
        <v>42095</v>
      </c>
    </row>
    <row r="25" spans="3:89">
      <c r="C25" s="35">
        <v>23</v>
      </c>
      <c r="D25" s="394">
        <f t="shared" si="14"/>
        <v>184930</v>
      </c>
      <c r="E25" s="165"/>
      <c r="F25" s="36"/>
      <c r="G25" s="35">
        <v>23</v>
      </c>
      <c r="H25" s="188">
        <f t="shared" si="2"/>
        <v>240409</v>
      </c>
      <c r="I25" s="36"/>
      <c r="J25" s="35">
        <v>23</v>
      </c>
      <c r="K25" s="188">
        <f t="shared" si="3"/>
        <v>129450.99999999999</v>
      </c>
      <c r="N25" s="36"/>
      <c r="O25" s="36"/>
      <c r="Q25" s="155"/>
      <c r="R25" s="36"/>
      <c r="S25" s="36"/>
      <c r="U25" s="36"/>
      <c r="V25" s="36"/>
      <c r="W25" s="36"/>
      <c r="X25" s="36"/>
      <c r="Y25" s="165"/>
      <c r="Z25" s="85">
        <v>43212</v>
      </c>
      <c r="AA25" s="77">
        <v>42095</v>
      </c>
    </row>
    <row r="26" spans="3:89">
      <c r="C26" s="35">
        <v>24</v>
      </c>
      <c r="D26" s="392">
        <f>R12</f>
        <v>200810</v>
      </c>
      <c r="E26" s="165"/>
      <c r="F26" s="36"/>
      <c r="G26" s="35">
        <v>24</v>
      </c>
      <c r="H26" s="37">
        <f t="shared" si="2"/>
        <v>261053</v>
      </c>
      <c r="I26" s="36"/>
      <c r="J26" s="35">
        <v>24</v>
      </c>
      <c r="K26" s="37">
        <f t="shared" si="3"/>
        <v>140567</v>
      </c>
      <c r="N26" s="36"/>
      <c r="O26" s="36"/>
      <c r="Q26" s="155"/>
      <c r="R26" s="36"/>
      <c r="S26" s="36"/>
      <c r="U26" s="36"/>
      <c r="V26" s="36"/>
      <c r="W26" s="36"/>
      <c r="X26" s="36"/>
      <c r="Y26" s="165"/>
      <c r="Z26" s="85">
        <v>43213</v>
      </c>
      <c r="AA26" s="77">
        <v>42095</v>
      </c>
    </row>
    <row r="27" spans="3:89">
      <c r="C27" s="35">
        <v>25</v>
      </c>
      <c r="D27" s="394">
        <f>D26+INT($D$38-$D$26)/12</f>
        <v>233146.66666666666</v>
      </c>
      <c r="E27" s="165"/>
      <c r="F27" s="36"/>
      <c r="G27" s="35">
        <v>25</v>
      </c>
      <c r="H27" s="37">
        <f t="shared" si="2"/>
        <v>303090.66666666669</v>
      </c>
      <c r="I27" s="36"/>
      <c r="J27" s="35">
        <v>25</v>
      </c>
      <c r="K27" s="37">
        <f t="shared" si="3"/>
        <v>163202.66666666666</v>
      </c>
      <c r="N27" s="36"/>
      <c r="O27" s="36"/>
      <c r="Q27" s="155"/>
      <c r="R27" s="36"/>
      <c r="S27" s="36"/>
      <c r="U27" s="36"/>
      <c r="V27" s="36"/>
      <c r="W27" s="36"/>
      <c r="X27" s="36"/>
      <c r="Y27" s="165"/>
      <c r="Z27" s="85">
        <v>43214</v>
      </c>
      <c r="AA27" s="77">
        <v>42095</v>
      </c>
    </row>
    <row r="28" spans="3:89">
      <c r="C28" s="35">
        <v>26</v>
      </c>
      <c r="D28" s="394">
        <f t="shared" ref="D28:D36" si="18">D27+INT($D$38-$D$26)/12</f>
        <v>265483.33333333331</v>
      </c>
      <c r="E28" s="165"/>
      <c r="F28" s="36"/>
      <c r="G28" s="35">
        <v>26</v>
      </c>
      <c r="H28" s="37">
        <f t="shared" si="2"/>
        <v>345128.33333333331</v>
      </c>
      <c r="I28" s="36"/>
      <c r="J28" s="35">
        <v>26</v>
      </c>
      <c r="K28" s="37">
        <f t="shared" si="3"/>
        <v>185838.33333333331</v>
      </c>
      <c r="N28" s="36"/>
      <c r="O28" s="36"/>
      <c r="Q28" s="155"/>
      <c r="R28" s="36"/>
      <c r="S28" s="36"/>
      <c r="U28" s="36"/>
      <c r="V28" s="36"/>
      <c r="W28" s="36"/>
      <c r="X28" s="36"/>
      <c r="Y28" s="165"/>
      <c r="Z28" s="85">
        <v>43215</v>
      </c>
      <c r="AA28" s="77">
        <v>42095</v>
      </c>
    </row>
    <row r="29" spans="3:89">
      <c r="C29" s="35">
        <v>27</v>
      </c>
      <c r="D29" s="394">
        <f t="shared" si="18"/>
        <v>297820</v>
      </c>
      <c r="E29" s="165"/>
      <c r="F29" s="36"/>
      <c r="G29" s="35">
        <v>27</v>
      </c>
      <c r="H29" s="37">
        <f t="shared" si="2"/>
        <v>387166</v>
      </c>
      <c r="I29" s="36"/>
      <c r="J29" s="35">
        <v>27</v>
      </c>
      <c r="K29" s="37">
        <f t="shared" si="3"/>
        <v>208474</v>
      </c>
      <c r="N29" s="165"/>
      <c r="O29" s="36"/>
      <c r="Q29" s="155"/>
      <c r="R29" s="36"/>
      <c r="S29" s="36"/>
      <c r="U29" s="36"/>
      <c r="V29" s="36"/>
      <c r="W29" s="36"/>
      <c r="X29" s="36"/>
      <c r="Y29" s="165"/>
      <c r="Z29" s="85">
        <v>43216</v>
      </c>
      <c r="AA29" s="77">
        <v>42095</v>
      </c>
    </row>
    <row r="30" spans="3:89">
      <c r="C30" s="35">
        <v>28</v>
      </c>
      <c r="D30" s="394">
        <f t="shared" si="18"/>
        <v>330156.66666666669</v>
      </c>
      <c r="E30" s="165"/>
      <c r="F30" s="36"/>
      <c r="G30" s="35">
        <v>28</v>
      </c>
      <c r="H30" s="37">
        <f t="shared" si="2"/>
        <v>429203.66666666669</v>
      </c>
      <c r="I30" s="36"/>
      <c r="J30" s="35">
        <v>28</v>
      </c>
      <c r="K30" s="37">
        <f t="shared" si="3"/>
        <v>231109.66666666666</v>
      </c>
      <c r="N30" s="36"/>
      <c r="O30" s="36"/>
      <c r="Q30" s="155"/>
      <c r="R30" s="36"/>
      <c r="S30" s="36"/>
      <c r="U30" s="36"/>
      <c r="V30" s="36"/>
      <c r="W30" s="36"/>
      <c r="X30" s="36"/>
      <c r="Y30" s="165"/>
      <c r="Z30" s="85">
        <v>43217</v>
      </c>
      <c r="AA30" s="77">
        <v>42095</v>
      </c>
    </row>
    <row r="31" spans="3:89">
      <c r="C31" s="35">
        <v>29</v>
      </c>
      <c r="D31" s="394">
        <f t="shared" si="18"/>
        <v>362493.33333333337</v>
      </c>
      <c r="E31" s="165"/>
      <c r="F31" s="36"/>
      <c r="G31" s="35">
        <v>29</v>
      </c>
      <c r="H31" s="37">
        <f t="shared" si="2"/>
        <v>471241.33333333337</v>
      </c>
      <c r="I31" s="36"/>
      <c r="J31" s="35">
        <v>29</v>
      </c>
      <c r="K31" s="37">
        <f t="shared" si="3"/>
        <v>253745.33333333334</v>
      </c>
      <c r="N31" s="36"/>
      <c r="O31" s="36"/>
      <c r="Q31" s="155"/>
      <c r="R31" s="36"/>
      <c r="S31" s="36"/>
      <c r="U31" s="36"/>
      <c r="V31" s="36"/>
      <c r="W31" s="36"/>
      <c r="X31" s="36"/>
      <c r="Y31" s="165"/>
      <c r="Z31" s="85">
        <v>43218</v>
      </c>
      <c r="AA31" s="77">
        <v>42095</v>
      </c>
    </row>
    <row r="32" spans="3:89">
      <c r="C32" s="35">
        <v>30</v>
      </c>
      <c r="D32" s="394">
        <f t="shared" si="18"/>
        <v>394830.00000000006</v>
      </c>
      <c r="E32" s="165"/>
      <c r="F32" s="36"/>
      <c r="G32" s="35">
        <v>30</v>
      </c>
      <c r="H32" s="37">
        <f t="shared" si="2"/>
        <v>513279.00000000012</v>
      </c>
      <c r="I32" s="36"/>
      <c r="J32" s="35">
        <v>30</v>
      </c>
      <c r="K32" s="37">
        <f t="shared" si="3"/>
        <v>276381</v>
      </c>
      <c r="N32" s="36"/>
      <c r="O32" s="36"/>
      <c r="Q32" s="155"/>
      <c r="R32" s="36"/>
      <c r="S32" s="36"/>
      <c r="U32" s="36"/>
      <c r="V32" s="36"/>
      <c r="W32" s="36"/>
      <c r="X32" s="36"/>
      <c r="Y32" s="165"/>
      <c r="Z32" s="85">
        <v>43219</v>
      </c>
      <c r="AA32" s="77">
        <v>42095</v>
      </c>
    </row>
    <row r="33" spans="3:27">
      <c r="C33" s="35">
        <v>31</v>
      </c>
      <c r="D33" s="394">
        <f t="shared" si="18"/>
        <v>427166.66666666674</v>
      </c>
      <c r="E33" s="165"/>
      <c r="F33" s="36"/>
      <c r="G33" s="35">
        <v>31</v>
      </c>
      <c r="H33" s="37">
        <f t="shared" si="2"/>
        <v>555316.66666666674</v>
      </c>
      <c r="I33" s="36"/>
      <c r="J33" s="35">
        <v>31</v>
      </c>
      <c r="K33" s="37">
        <f t="shared" si="3"/>
        <v>299016.66666666669</v>
      </c>
      <c r="N33" s="36"/>
      <c r="O33" s="36"/>
      <c r="Q33" s="155"/>
      <c r="R33" s="36"/>
      <c r="S33" s="36"/>
      <c r="U33" s="36"/>
      <c r="V33" s="36"/>
      <c r="W33" s="36"/>
      <c r="X33" s="36"/>
      <c r="Y33" s="165"/>
      <c r="Z33" s="85">
        <v>43220</v>
      </c>
      <c r="AA33" s="77">
        <v>42095</v>
      </c>
    </row>
    <row r="34" spans="3:27">
      <c r="C34" s="35">
        <v>32</v>
      </c>
      <c r="D34" s="394">
        <f t="shared" si="18"/>
        <v>459503.33333333343</v>
      </c>
      <c r="E34" s="165"/>
      <c r="F34" s="36"/>
      <c r="G34" s="35">
        <v>32</v>
      </c>
      <c r="H34" s="37">
        <f t="shared" si="2"/>
        <v>597354.33333333349</v>
      </c>
      <c r="I34" s="36"/>
      <c r="J34" s="35">
        <v>32</v>
      </c>
      <c r="K34" s="37">
        <f t="shared" si="3"/>
        <v>321652.33333333337</v>
      </c>
      <c r="N34" s="36"/>
      <c r="O34" s="36"/>
      <c r="Q34" s="155"/>
      <c r="R34" s="36"/>
      <c r="S34" s="36"/>
      <c r="U34" s="36"/>
      <c r="V34" s="36"/>
      <c r="W34" s="36"/>
      <c r="X34" s="36"/>
      <c r="Y34" s="165"/>
      <c r="Z34" s="85">
        <v>43221</v>
      </c>
      <c r="AA34" s="77">
        <v>42125</v>
      </c>
    </row>
    <row r="35" spans="3:27">
      <c r="C35" s="35">
        <v>33</v>
      </c>
      <c r="D35" s="394">
        <f t="shared" si="18"/>
        <v>491840.00000000012</v>
      </c>
      <c r="E35" s="165"/>
      <c r="F35" s="36"/>
      <c r="G35" s="35">
        <v>33</v>
      </c>
      <c r="H35" s="37">
        <f t="shared" si="2"/>
        <v>639392.00000000012</v>
      </c>
      <c r="I35" s="36"/>
      <c r="J35" s="35">
        <v>33</v>
      </c>
      <c r="K35" s="37">
        <f t="shared" si="3"/>
        <v>344288.00000000006</v>
      </c>
      <c r="N35" s="36"/>
      <c r="O35" s="36"/>
      <c r="Q35" s="155"/>
      <c r="R35" s="36"/>
      <c r="S35" s="36"/>
      <c r="U35" s="36"/>
      <c r="V35" s="36"/>
      <c r="W35" s="36"/>
      <c r="X35" s="36"/>
      <c r="Y35" s="165"/>
      <c r="Z35" s="85">
        <v>43222</v>
      </c>
      <c r="AA35" s="77">
        <v>42125</v>
      </c>
    </row>
    <row r="36" spans="3:27">
      <c r="C36" s="35">
        <v>34</v>
      </c>
      <c r="D36" s="394">
        <f t="shared" si="18"/>
        <v>524176.6666666668</v>
      </c>
      <c r="E36" s="165"/>
      <c r="F36" s="36"/>
      <c r="G36" s="35">
        <v>34</v>
      </c>
      <c r="H36" s="37">
        <f t="shared" si="2"/>
        <v>681429.66666666686</v>
      </c>
      <c r="I36" s="36"/>
      <c r="J36" s="35">
        <v>34</v>
      </c>
      <c r="K36" s="37">
        <f t="shared" si="3"/>
        <v>366923.66666666674</v>
      </c>
      <c r="N36" s="36"/>
      <c r="O36" s="36"/>
      <c r="Q36" s="155"/>
      <c r="R36" s="36"/>
      <c r="S36" s="36"/>
      <c r="U36" s="36"/>
      <c r="V36" s="36"/>
      <c r="W36" s="36"/>
      <c r="X36" s="36"/>
      <c r="Y36" s="165"/>
      <c r="Z36" s="85">
        <v>43223</v>
      </c>
      <c r="AA36" s="77">
        <v>42125</v>
      </c>
    </row>
    <row r="37" spans="3:27">
      <c r="C37" s="35">
        <v>35</v>
      </c>
      <c r="D37" s="394">
        <f>D36+INT($D$38-$D$26)/12</f>
        <v>556513.33333333349</v>
      </c>
      <c r="E37" s="165"/>
      <c r="F37" s="36"/>
      <c r="G37" s="35">
        <v>35</v>
      </c>
      <c r="H37" s="37">
        <f t="shared" si="2"/>
        <v>723467.3333333336</v>
      </c>
      <c r="I37" s="36"/>
      <c r="J37" s="35">
        <v>35</v>
      </c>
      <c r="K37" s="37">
        <f t="shared" si="3"/>
        <v>389559.33333333343</v>
      </c>
      <c r="N37" s="36"/>
      <c r="O37" s="36"/>
      <c r="Q37" s="155"/>
      <c r="R37" s="36"/>
      <c r="S37" s="36"/>
      <c r="U37" s="36"/>
      <c r="V37" s="36"/>
      <c r="W37" s="36"/>
      <c r="X37" s="36"/>
      <c r="Y37" s="165"/>
      <c r="Z37" s="85">
        <v>43224</v>
      </c>
      <c r="AA37" s="77">
        <v>42125</v>
      </c>
    </row>
    <row r="38" spans="3:27">
      <c r="C38" s="35">
        <v>36</v>
      </c>
      <c r="D38" s="392">
        <f>T12</f>
        <v>588850</v>
      </c>
      <c r="E38" s="165"/>
      <c r="F38" s="36"/>
      <c r="G38" s="35">
        <v>36</v>
      </c>
      <c r="H38" s="188">
        <f>+D38*(1+$H$2)</f>
        <v>765505</v>
      </c>
      <c r="I38" s="36"/>
      <c r="J38" s="35">
        <v>36</v>
      </c>
      <c r="K38" s="188">
        <f t="shared" si="3"/>
        <v>412195</v>
      </c>
      <c r="N38" s="36"/>
      <c r="O38" s="36"/>
      <c r="Q38" s="155"/>
      <c r="R38" s="36"/>
      <c r="S38" s="36"/>
      <c r="U38" s="36"/>
      <c r="V38" s="36"/>
      <c r="W38" s="36"/>
      <c r="X38" s="36"/>
      <c r="Y38" s="165"/>
      <c r="Z38" s="85">
        <v>43225</v>
      </c>
      <c r="AA38" s="77">
        <v>42125</v>
      </c>
    </row>
    <row r="39" spans="3:27">
      <c r="C39" s="35">
        <v>37</v>
      </c>
      <c r="D39" s="394">
        <f>D38+INT($D$50-$D$38)/12</f>
        <v>647979.16666666663</v>
      </c>
      <c r="E39" s="165"/>
      <c r="F39" s="36"/>
      <c r="G39" s="35">
        <v>37</v>
      </c>
      <c r="H39" s="37">
        <f t="shared" si="2"/>
        <v>842372.91666666663</v>
      </c>
      <c r="I39" s="36"/>
      <c r="J39" s="35">
        <v>37</v>
      </c>
      <c r="K39" s="37">
        <f t="shared" si="3"/>
        <v>453585.41666666663</v>
      </c>
      <c r="N39" s="36"/>
      <c r="O39" s="36"/>
      <c r="Q39" s="155"/>
      <c r="R39" s="36"/>
      <c r="S39" s="36"/>
      <c r="U39" s="36"/>
      <c r="V39" s="36"/>
      <c r="W39" s="36"/>
      <c r="X39" s="36"/>
      <c r="Y39" s="165"/>
      <c r="Z39" s="85">
        <v>43226</v>
      </c>
      <c r="AA39" s="77">
        <v>42125</v>
      </c>
    </row>
    <row r="40" spans="3:27">
      <c r="C40" s="35">
        <v>38</v>
      </c>
      <c r="D40" s="394">
        <f>D39+INT($D$50-$D$38)/12</f>
        <v>707108.33333333326</v>
      </c>
      <c r="E40" s="165"/>
      <c r="F40" s="36"/>
      <c r="G40" s="35">
        <v>38</v>
      </c>
      <c r="H40" s="37">
        <f t="shared" si="2"/>
        <v>919240.83333333326</v>
      </c>
      <c r="I40" s="36"/>
      <c r="J40" s="35">
        <v>38</v>
      </c>
      <c r="K40" s="37">
        <f t="shared" si="3"/>
        <v>494975.83333333326</v>
      </c>
      <c r="N40" s="36"/>
      <c r="O40" s="36"/>
      <c r="Q40" s="155"/>
      <c r="R40" s="36"/>
      <c r="S40" s="36"/>
      <c r="U40" s="36"/>
      <c r="V40" s="36"/>
      <c r="W40" s="36"/>
      <c r="X40" s="36"/>
      <c r="Y40" s="165"/>
      <c r="Z40" s="85">
        <v>43227</v>
      </c>
      <c r="AA40" s="77">
        <v>42125</v>
      </c>
    </row>
    <row r="41" spans="3:27">
      <c r="C41" s="35">
        <v>39</v>
      </c>
      <c r="D41" s="394">
        <f>D40+INT($D$50-$D$38)/12</f>
        <v>766237.49999999988</v>
      </c>
      <c r="E41" s="165"/>
      <c r="F41" s="36"/>
      <c r="G41" s="35">
        <v>39</v>
      </c>
      <c r="H41" s="37">
        <f t="shared" si="2"/>
        <v>996108.74999999988</v>
      </c>
      <c r="I41" s="36"/>
      <c r="J41" s="35">
        <v>39</v>
      </c>
      <c r="K41" s="37">
        <f t="shared" si="3"/>
        <v>536366.24999999988</v>
      </c>
      <c r="N41" s="165"/>
      <c r="O41" s="36"/>
      <c r="Q41" s="155"/>
      <c r="R41" s="36"/>
      <c r="S41" s="36"/>
      <c r="U41" s="36"/>
      <c r="V41" s="165"/>
      <c r="W41" s="165"/>
      <c r="X41" s="165"/>
      <c r="Y41" s="165"/>
      <c r="Z41" s="85">
        <v>43228</v>
      </c>
      <c r="AA41" s="77">
        <v>42125</v>
      </c>
    </row>
    <row r="42" spans="3:27">
      <c r="C42" s="35">
        <v>40</v>
      </c>
      <c r="D42" s="394">
        <f t="shared" ref="D42:D49" si="19">D41+INT($D$50-$D$38)/12</f>
        <v>825366.66666666651</v>
      </c>
      <c r="E42" s="165"/>
      <c r="F42" s="36"/>
      <c r="G42" s="35">
        <v>40</v>
      </c>
      <c r="H42" s="37">
        <f t="shared" si="2"/>
        <v>1072976.6666666665</v>
      </c>
      <c r="I42" s="36"/>
      <c r="J42" s="35">
        <v>40</v>
      </c>
      <c r="K42" s="37">
        <f t="shared" si="3"/>
        <v>577756.66666666651</v>
      </c>
      <c r="N42" s="36"/>
      <c r="O42" s="36"/>
      <c r="Q42" s="155"/>
      <c r="R42" s="36"/>
      <c r="S42" s="36"/>
      <c r="U42" s="36"/>
      <c r="V42" s="36"/>
      <c r="W42" s="36"/>
      <c r="X42" s="36"/>
      <c r="Y42" s="165"/>
      <c r="Z42" s="85">
        <v>43229</v>
      </c>
      <c r="AA42" s="77">
        <v>42125</v>
      </c>
    </row>
    <row r="43" spans="3:27">
      <c r="C43" s="35">
        <v>41</v>
      </c>
      <c r="D43" s="394">
        <f t="shared" si="19"/>
        <v>884495.83333333314</v>
      </c>
      <c r="E43" s="165"/>
      <c r="F43" s="36"/>
      <c r="G43" s="35">
        <v>41</v>
      </c>
      <c r="H43" s="37">
        <f t="shared" si="2"/>
        <v>1149844.583333333</v>
      </c>
      <c r="I43" s="36"/>
      <c r="J43" s="35">
        <v>41</v>
      </c>
      <c r="K43" s="37">
        <f t="shared" si="3"/>
        <v>619147.08333333314</v>
      </c>
      <c r="N43" s="36"/>
      <c r="O43" s="36"/>
      <c r="Q43" s="155"/>
      <c r="R43" s="36"/>
      <c r="S43" s="36"/>
      <c r="U43" s="36"/>
      <c r="V43" s="36"/>
      <c r="W43" s="36"/>
      <c r="X43" s="36"/>
      <c r="Y43" s="165"/>
      <c r="Z43" s="85">
        <v>43230</v>
      </c>
      <c r="AA43" s="77">
        <v>42125</v>
      </c>
    </row>
    <row r="44" spans="3:27">
      <c r="C44" s="35">
        <v>42</v>
      </c>
      <c r="D44" s="394">
        <f t="shared" si="19"/>
        <v>943624.99999999977</v>
      </c>
      <c r="E44" s="165"/>
      <c r="F44" s="36"/>
      <c r="G44" s="35">
        <v>42</v>
      </c>
      <c r="H44" s="37">
        <f t="shared" si="2"/>
        <v>1226712.4999999998</v>
      </c>
      <c r="I44" s="36"/>
      <c r="J44" s="35">
        <v>42</v>
      </c>
      <c r="K44" s="37">
        <f t="shared" si="3"/>
        <v>660537.49999999977</v>
      </c>
      <c r="N44" s="36"/>
      <c r="O44" s="36"/>
      <c r="Q44" s="155"/>
      <c r="R44" s="36"/>
      <c r="S44" s="36"/>
      <c r="U44" s="36"/>
      <c r="V44" s="36"/>
      <c r="W44" s="36"/>
      <c r="X44" s="36"/>
      <c r="Y44" s="165"/>
      <c r="Z44" s="85">
        <v>43231</v>
      </c>
      <c r="AA44" s="77">
        <v>42125</v>
      </c>
    </row>
    <row r="45" spans="3:27">
      <c r="C45" s="35">
        <v>43</v>
      </c>
      <c r="D45" s="394">
        <f t="shared" si="19"/>
        <v>1002754.1666666664</v>
      </c>
      <c r="E45" s="165"/>
      <c r="F45" s="36"/>
      <c r="G45" s="35">
        <v>43</v>
      </c>
      <c r="H45" s="37">
        <f t="shared" si="2"/>
        <v>1303580.4166666663</v>
      </c>
      <c r="I45" s="36"/>
      <c r="J45" s="35">
        <v>43</v>
      </c>
      <c r="K45" s="37">
        <f t="shared" si="3"/>
        <v>701927.9166666664</v>
      </c>
      <c r="N45" s="36"/>
      <c r="O45" s="36"/>
      <c r="Q45" s="155"/>
      <c r="R45" s="36"/>
      <c r="S45" s="36"/>
      <c r="U45" s="36"/>
      <c r="V45" s="36"/>
      <c r="W45" s="36"/>
      <c r="X45" s="36"/>
      <c r="Y45" s="165"/>
      <c r="Z45" s="85">
        <v>43232</v>
      </c>
      <c r="AA45" s="77">
        <v>42125</v>
      </c>
    </row>
    <row r="46" spans="3:27">
      <c r="C46" s="35">
        <v>44</v>
      </c>
      <c r="D46" s="394">
        <f t="shared" si="19"/>
        <v>1061883.333333333</v>
      </c>
      <c r="E46" s="165"/>
      <c r="F46" s="36"/>
      <c r="G46" s="35">
        <v>44</v>
      </c>
      <c r="H46" s="37">
        <f t="shared" si="2"/>
        <v>1380448.333333333</v>
      </c>
      <c r="I46" s="36"/>
      <c r="J46" s="35">
        <v>44</v>
      </c>
      <c r="K46" s="37">
        <f t="shared" si="3"/>
        <v>743318.33333333302</v>
      </c>
      <c r="N46" s="36"/>
      <c r="O46" s="36"/>
      <c r="Q46" s="155"/>
      <c r="R46" s="36"/>
      <c r="S46" s="36"/>
      <c r="U46" s="36"/>
      <c r="V46" s="36"/>
      <c r="W46" s="36"/>
      <c r="X46" s="36"/>
      <c r="Y46" s="165"/>
      <c r="Z46" s="85">
        <v>43233</v>
      </c>
      <c r="AA46" s="77">
        <v>42125</v>
      </c>
    </row>
    <row r="47" spans="3:27">
      <c r="C47" s="35">
        <v>45</v>
      </c>
      <c r="D47" s="394">
        <f t="shared" si="19"/>
        <v>1121012.4999999998</v>
      </c>
      <c r="E47" s="165"/>
      <c r="F47" s="36"/>
      <c r="G47" s="35">
        <v>45</v>
      </c>
      <c r="H47" s="37">
        <f t="shared" si="2"/>
        <v>1457316.2499999998</v>
      </c>
      <c r="I47" s="36"/>
      <c r="J47" s="35">
        <v>45</v>
      </c>
      <c r="K47" s="37">
        <f t="shared" si="3"/>
        <v>784708.74999999977</v>
      </c>
      <c r="N47" s="36"/>
      <c r="O47" s="36"/>
      <c r="Q47" s="155"/>
      <c r="R47" s="36"/>
      <c r="S47" s="36"/>
      <c r="U47" s="36"/>
      <c r="V47" s="36"/>
      <c r="W47" s="36"/>
      <c r="X47" s="36"/>
      <c r="Y47" s="165"/>
      <c r="Z47" s="85">
        <v>43234</v>
      </c>
      <c r="AA47" s="77">
        <v>42125</v>
      </c>
    </row>
    <row r="48" spans="3:27">
      <c r="C48" s="35">
        <v>46</v>
      </c>
      <c r="D48" s="394">
        <f t="shared" si="19"/>
        <v>1180141.6666666665</v>
      </c>
      <c r="E48" s="165"/>
      <c r="F48" s="36"/>
      <c r="G48" s="35">
        <v>46</v>
      </c>
      <c r="H48" s="37">
        <f t="shared" si="2"/>
        <v>1534184.1666666665</v>
      </c>
      <c r="I48" s="36"/>
      <c r="J48" s="35">
        <v>46</v>
      </c>
      <c r="K48" s="37">
        <f t="shared" si="3"/>
        <v>826099.16666666651</v>
      </c>
      <c r="N48" s="36"/>
      <c r="O48" s="36"/>
      <c r="Q48" s="155"/>
      <c r="R48" s="36"/>
      <c r="S48" s="36"/>
      <c r="U48" s="36"/>
      <c r="V48" s="36"/>
      <c r="W48" s="36"/>
      <c r="X48" s="36"/>
      <c r="Y48" s="165"/>
      <c r="Z48" s="85">
        <v>43235</v>
      </c>
      <c r="AA48" s="77">
        <v>42125</v>
      </c>
    </row>
    <row r="49" spans="3:27">
      <c r="C49" s="35">
        <v>47</v>
      </c>
      <c r="D49" s="394">
        <f t="shared" si="19"/>
        <v>1239270.8333333333</v>
      </c>
      <c r="E49" s="165"/>
      <c r="F49" s="36"/>
      <c r="G49" s="35">
        <v>47</v>
      </c>
      <c r="H49" s="37">
        <f t="shared" si="2"/>
        <v>1611052.0833333333</v>
      </c>
      <c r="I49" s="36"/>
      <c r="J49" s="35">
        <v>47</v>
      </c>
      <c r="K49" s="37">
        <f t="shared" si="3"/>
        <v>867489.58333333326</v>
      </c>
      <c r="N49" s="36"/>
      <c r="O49" s="36"/>
      <c r="Q49" s="155"/>
      <c r="R49" s="36"/>
      <c r="S49" s="36"/>
      <c r="U49" s="36"/>
      <c r="V49" s="36"/>
      <c r="W49" s="36"/>
      <c r="X49" s="36"/>
      <c r="Y49" s="165"/>
      <c r="Z49" s="85">
        <v>43236</v>
      </c>
      <c r="AA49" s="77">
        <v>42125</v>
      </c>
    </row>
    <row r="50" spans="3:27">
      <c r="C50" s="35">
        <v>48</v>
      </c>
      <c r="D50" s="392">
        <f>V12</f>
        <v>1298400</v>
      </c>
      <c r="E50" s="165"/>
      <c r="F50" s="36"/>
      <c r="G50" s="35">
        <v>48</v>
      </c>
      <c r="H50" s="37">
        <f t="shared" si="2"/>
        <v>1687920</v>
      </c>
      <c r="I50" s="36"/>
      <c r="J50" s="35">
        <v>48</v>
      </c>
      <c r="K50" s="37">
        <f t="shared" si="3"/>
        <v>908880</v>
      </c>
      <c r="N50" s="36"/>
      <c r="O50" s="36"/>
      <c r="Q50" s="155"/>
      <c r="R50" s="36"/>
      <c r="S50" s="36"/>
      <c r="U50" s="36"/>
      <c r="V50" s="36"/>
      <c r="W50" s="36"/>
      <c r="X50" s="36"/>
      <c r="Y50" s="165"/>
      <c r="Z50" s="85">
        <v>43237</v>
      </c>
      <c r="AA50" s="77">
        <v>42125</v>
      </c>
    </row>
    <row r="51" spans="3:27">
      <c r="C51" s="35">
        <v>49</v>
      </c>
      <c r="D51" s="394">
        <f>D50+INT($D$62-$D$50)/12</f>
        <v>1352962.5</v>
      </c>
      <c r="E51" s="165"/>
      <c r="F51" s="36"/>
      <c r="G51" s="35">
        <v>49</v>
      </c>
      <c r="H51" s="37">
        <f t="shared" si="2"/>
        <v>1758851.25</v>
      </c>
      <c r="I51" s="36"/>
      <c r="J51" s="35">
        <v>49</v>
      </c>
      <c r="K51" s="37">
        <f t="shared" si="3"/>
        <v>947073.74999999988</v>
      </c>
      <c r="N51" s="36"/>
      <c r="O51" s="36"/>
      <c r="Q51" s="155"/>
      <c r="R51" s="36"/>
      <c r="S51" s="36"/>
      <c r="U51" s="36"/>
      <c r="V51" s="36"/>
      <c r="W51" s="36"/>
      <c r="X51" s="36"/>
      <c r="Y51" s="165"/>
      <c r="Z51" s="85">
        <v>43238</v>
      </c>
      <c r="AA51" s="77">
        <v>42125</v>
      </c>
    </row>
    <row r="52" spans="3:27">
      <c r="C52" s="35">
        <v>50</v>
      </c>
      <c r="D52" s="394">
        <f t="shared" ref="D52:D61" si="20">D51+INT($D$62-$D$50)/12</f>
        <v>1407525</v>
      </c>
      <c r="E52" s="165"/>
      <c r="F52" s="36"/>
      <c r="G52" s="35">
        <v>50</v>
      </c>
      <c r="H52" s="37">
        <f t="shared" si="2"/>
        <v>1829782.5</v>
      </c>
      <c r="I52" s="36"/>
      <c r="J52" s="35">
        <v>50</v>
      </c>
      <c r="K52" s="37">
        <f t="shared" si="3"/>
        <v>985267.49999999988</v>
      </c>
      <c r="N52" s="36"/>
      <c r="O52" s="36"/>
      <c r="Q52" s="155"/>
      <c r="R52" s="36"/>
      <c r="S52" s="36"/>
      <c r="U52" s="36"/>
      <c r="V52" s="36"/>
      <c r="W52" s="36"/>
      <c r="X52" s="36"/>
      <c r="Y52" s="165"/>
      <c r="Z52" s="85">
        <v>43239</v>
      </c>
      <c r="AA52" s="77">
        <v>42125</v>
      </c>
    </row>
    <row r="53" spans="3:27">
      <c r="C53" s="35">
        <v>51</v>
      </c>
      <c r="D53" s="394">
        <f t="shared" si="20"/>
        <v>1462087.5</v>
      </c>
      <c r="E53" s="165"/>
      <c r="F53" s="36"/>
      <c r="G53" s="35">
        <v>51</v>
      </c>
      <c r="H53" s="37">
        <f t="shared" si="2"/>
        <v>1900713.75</v>
      </c>
      <c r="I53" s="36"/>
      <c r="J53" s="35">
        <v>51</v>
      </c>
      <c r="K53" s="37">
        <f t="shared" si="3"/>
        <v>1023461.2499999999</v>
      </c>
      <c r="N53" s="36"/>
      <c r="O53" s="36"/>
      <c r="Q53" s="155"/>
      <c r="R53" s="36"/>
      <c r="S53" s="36"/>
      <c r="U53" s="36"/>
      <c r="V53" s="36"/>
      <c r="W53" s="36"/>
      <c r="X53" s="36"/>
      <c r="Y53" s="165"/>
      <c r="Z53" s="85">
        <v>43240</v>
      </c>
      <c r="AA53" s="77">
        <v>42125</v>
      </c>
    </row>
    <row r="54" spans="3:27">
      <c r="C54" s="35">
        <v>52</v>
      </c>
      <c r="D54" s="394">
        <f t="shared" si="20"/>
        <v>1516650</v>
      </c>
      <c r="E54" s="165"/>
      <c r="F54" s="36"/>
      <c r="G54" s="35">
        <v>52</v>
      </c>
      <c r="H54" s="37">
        <f t="shared" si="2"/>
        <v>1971645</v>
      </c>
      <c r="I54" s="36"/>
      <c r="J54" s="35">
        <v>52</v>
      </c>
      <c r="K54" s="37">
        <f t="shared" si="3"/>
        <v>1061655</v>
      </c>
      <c r="N54" s="36"/>
      <c r="O54" s="36"/>
      <c r="Q54" s="155"/>
      <c r="R54" s="36"/>
      <c r="S54" s="36"/>
      <c r="U54" s="36"/>
      <c r="V54" s="36"/>
      <c r="W54" s="36"/>
      <c r="X54" s="36"/>
      <c r="Y54" s="165"/>
      <c r="Z54" s="85">
        <v>43241</v>
      </c>
      <c r="AA54" s="77">
        <v>42125</v>
      </c>
    </row>
    <row r="55" spans="3:27">
      <c r="C55" s="35">
        <v>53</v>
      </c>
      <c r="D55" s="394">
        <f t="shared" si="20"/>
        <v>1571212.5</v>
      </c>
      <c r="E55" s="165"/>
      <c r="F55" s="36"/>
      <c r="G55" s="35">
        <v>53</v>
      </c>
      <c r="H55" s="37">
        <f t="shared" si="2"/>
        <v>2042576.25</v>
      </c>
      <c r="I55" s="36"/>
      <c r="J55" s="35">
        <v>53</v>
      </c>
      <c r="K55" s="37">
        <f t="shared" si="3"/>
        <v>1099848.75</v>
      </c>
      <c r="N55" s="36"/>
      <c r="O55" s="36"/>
      <c r="Q55" s="155"/>
      <c r="R55" s="36"/>
      <c r="S55" s="36"/>
      <c r="U55" s="36"/>
      <c r="V55" s="36"/>
      <c r="W55" s="36"/>
      <c r="X55" s="36"/>
      <c r="Y55" s="165"/>
      <c r="Z55" s="85">
        <v>43242</v>
      </c>
      <c r="AA55" s="77">
        <v>42125</v>
      </c>
    </row>
    <row r="56" spans="3:27">
      <c r="C56" s="35">
        <v>54</v>
      </c>
      <c r="D56" s="394">
        <f t="shared" si="20"/>
        <v>1625775</v>
      </c>
      <c r="E56" s="165"/>
      <c r="F56" s="36"/>
      <c r="G56" s="35">
        <v>54</v>
      </c>
      <c r="H56" s="37">
        <f t="shared" si="2"/>
        <v>2113507.5</v>
      </c>
      <c r="I56" s="36"/>
      <c r="J56" s="35">
        <v>54</v>
      </c>
      <c r="K56" s="37">
        <f t="shared" si="3"/>
        <v>1138042.5</v>
      </c>
      <c r="N56" s="36"/>
      <c r="O56" s="36"/>
      <c r="Q56" s="155"/>
      <c r="R56" s="36"/>
      <c r="S56" s="36"/>
      <c r="U56" s="36"/>
      <c r="V56" s="36"/>
      <c r="W56" s="36"/>
      <c r="X56" s="36"/>
      <c r="Y56" s="165"/>
      <c r="Z56" s="85">
        <v>43243</v>
      </c>
      <c r="AA56" s="77">
        <v>42125</v>
      </c>
    </row>
    <row r="57" spans="3:27">
      <c r="C57" s="35">
        <v>55</v>
      </c>
      <c r="D57" s="394">
        <f t="shared" si="20"/>
        <v>1680337.5</v>
      </c>
      <c r="E57" s="165"/>
      <c r="F57" s="36"/>
      <c r="G57" s="35">
        <v>55</v>
      </c>
      <c r="H57" s="37">
        <f t="shared" si="2"/>
        <v>2184438.75</v>
      </c>
      <c r="I57" s="36"/>
      <c r="J57" s="35">
        <v>55</v>
      </c>
      <c r="K57" s="37">
        <f t="shared" si="3"/>
        <v>1176236.25</v>
      </c>
      <c r="N57" s="36"/>
      <c r="O57" s="36"/>
      <c r="Q57" s="155"/>
      <c r="R57" s="36"/>
      <c r="S57" s="36"/>
      <c r="U57" s="36"/>
      <c r="V57" s="36"/>
      <c r="W57" s="36"/>
      <c r="X57" s="36"/>
      <c r="Y57" s="165"/>
      <c r="Z57" s="85">
        <v>43244</v>
      </c>
      <c r="AA57" s="77">
        <v>42125</v>
      </c>
    </row>
    <row r="58" spans="3:27">
      <c r="C58" s="35">
        <v>56</v>
      </c>
      <c r="D58" s="394">
        <f t="shared" si="20"/>
        <v>1734900</v>
      </c>
      <c r="E58" s="165"/>
      <c r="F58" s="36"/>
      <c r="G58" s="35">
        <v>56</v>
      </c>
      <c r="H58" s="37">
        <f t="shared" si="2"/>
        <v>2255370</v>
      </c>
      <c r="I58" s="36"/>
      <c r="J58" s="35">
        <v>56</v>
      </c>
      <c r="K58" s="37">
        <f t="shared" si="3"/>
        <v>1214430</v>
      </c>
      <c r="N58" s="36"/>
      <c r="O58" s="36"/>
      <c r="Q58" s="155"/>
      <c r="R58" s="36"/>
      <c r="S58" s="36"/>
      <c r="U58" s="36"/>
      <c r="V58" s="36"/>
      <c r="W58" s="36"/>
      <c r="X58" s="36"/>
      <c r="Y58" s="165"/>
      <c r="Z58" s="85">
        <v>43245</v>
      </c>
      <c r="AA58" s="77">
        <v>42125</v>
      </c>
    </row>
    <row r="59" spans="3:27">
      <c r="C59" s="35">
        <v>57</v>
      </c>
      <c r="D59" s="394">
        <f t="shared" si="20"/>
        <v>1789462.5</v>
      </c>
      <c r="E59" s="165"/>
      <c r="F59" s="36"/>
      <c r="G59" s="35">
        <v>57</v>
      </c>
      <c r="H59" s="37">
        <f t="shared" si="2"/>
        <v>2326301.25</v>
      </c>
      <c r="I59" s="36"/>
      <c r="J59" s="35">
        <v>57</v>
      </c>
      <c r="K59" s="37">
        <f t="shared" si="3"/>
        <v>1252623.75</v>
      </c>
      <c r="N59" s="36"/>
      <c r="O59" s="36"/>
      <c r="Q59" s="155"/>
      <c r="R59" s="36"/>
      <c r="S59" s="36"/>
      <c r="U59" s="36"/>
      <c r="V59" s="36"/>
      <c r="W59" s="36"/>
      <c r="X59" s="36"/>
      <c r="Y59" s="165"/>
      <c r="Z59" s="85">
        <v>43246</v>
      </c>
      <c r="AA59" s="77">
        <v>42125</v>
      </c>
    </row>
    <row r="60" spans="3:27">
      <c r="C60" s="35">
        <v>58</v>
      </c>
      <c r="D60" s="394">
        <f t="shared" si="20"/>
        <v>1844025</v>
      </c>
      <c r="E60" s="165"/>
      <c r="F60" s="36"/>
      <c r="G60" s="35">
        <v>58</v>
      </c>
      <c r="H60" s="37">
        <f t="shared" si="2"/>
        <v>2397232.5</v>
      </c>
      <c r="I60" s="36"/>
      <c r="J60" s="35">
        <v>58</v>
      </c>
      <c r="K60" s="37">
        <f t="shared" si="3"/>
        <v>1290817.5</v>
      </c>
      <c r="N60" s="36"/>
      <c r="O60" s="36"/>
      <c r="Q60" s="155"/>
      <c r="R60" s="36"/>
      <c r="S60" s="36"/>
      <c r="U60" s="36"/>
      <c r="V60" s="36"/>
      <c r="W60" s="36"/>
      <c r="X60" s="36"/>
      <c r="Y60" s="165"/>
      <c r="Z60" s="85">
        <v>43247</v>
      </c>
      <c r="AA60" s="77">
        <v>42125</v>
      </c>
    </row>
    <row r="61" spans="3:27">
      <c r="C61" s="35">
        <v>59</v>
      </c>
      <c r="D61" s="394">
        <f t="shared" si="20"/>
        <v>1898587.5</v>
      </c>
      <c r="E61" s="165"/>
      <c r="F61" s="36"/>
      <c r="G61" s="35">
        <v>59</v>
      </c>
      <c r="H61" s="37">
        <f t="shared" si="2"/>
        <v>2468163.75</v>
      </c>
      <c r="I61" s="36"/>
      <c r="J61" s="35">
        <v>59</v>
      </c>
      <c r="K61" s="37">
        <f t="shared" si="3"/>
        <v>1329011.25</v>
      </c>
      <c r="N61" s="36"/>
      <c r="O61" s="36"/>
      <c r="Q61" s="155"/>
      <c r="R61" s="36"/>
      <c r="S61" s="36"/>
      <c r="U61" s="36"/>
      <c r="V61" s="36"/>
      <c r="W61" s="36"/>
      <c r="X61" s="36"/>
      <c r="Y61" s="165"/>
      <c r="Z61" s="85">
        <v>43248</v>
      </c>
      <c r="AA61" s="77">
        <v>42125</v>
      </c>
    </row>
    <row r="62" spans="3:27">
      <c r="C62" s="38">
        <v>60</v>
      </c>
      <c r="D62" s="395">
        <f>X12</f>
        <v>1953150</v>
      </c>
      <c r="E62" s="165"/>
      <c r="F62" s="36"/>
      <c r="G62" s="38">
        <v>60</v>
      </c>
      <c r="H62" s="39">
        <f t="shared" si="2"/>
        <v>2539095</v>
      </c>
      <c r="I62" s="36"/>
      <c r="J62" s="38">
        <v>60</v>
      </c>
      <c r="K62" s="39">
        <f t="shared" si="3"/>
        <v>1367205</v>
      </c>
      <c r="N62" s="36"/>
      <c r="O62" s="36"/>
      <c r="Q62" s="155"/>
      <c r="R62" s="36"/>
      <c r="S62" s="36"/>
      <c r="U62" s="36"/>
      <c r="V62" s="36"/>
      <c r="W62" s="36"/>
      <c r="X62" s="36"/>
      <c r="Y62" s="165"/>
      <c r="Z62" s="85">
        <v>43249</v>
      </c>
      <c r="AA62" s="77">
        <v>42125</v>
      </c>
    </row>
    <row r="63" spans="3:27">
      <c r="N63" s="36"/>
      <c r="O63" s="36"/>
      <c r="Q63" s="155"/>
      <c r="R63" s="36"/>
      <c r="S63" s="36"/>
      <c r="U63" s="36"/>
      <c r="V63" s="36"/>
      <c r="W63" s="36"/>
      <c r="X63" s="36"/>
      <c r="Z63" s="76">
        <v>43250</v>
      </c>
      <c r="AA63" s="77">
        <v>42125</v>
      </c>
    </row>
    <row r="64" spans="3:27">
      <c r="N64" s="36"/>
      <c r="O64" s="36"/>
      <c r="Q64" s="155"/>
      <c r="R64" s="36"/>
      <c r="S64" s="36"/>
      <c r="U64" s="36"/>
      <c r="V64" s="36"/>
      <c r="W64" s="36"/>
      <c r="X64" s="36"/>
      <c r="Z64" s="76">
        <v>43251</v>
      </c>
      <c r="AA64" s="77">
        <v>42125</v>
      </c>
    </row>
    <row r="65" spans="14:27">
      <c r="N65" s="36"/>
      <c r="O65" s="36"/>
      <c r="Q65" s="155"/>
      <c r="R65" s="36"/>
      <c r="S65" s="36"/>
      <c r="U65" s="36"/>
      <c r="V65" s="36"/>
      <c r="W65" s="36"/>
      <c r="X65" s="36"/>
      <c r="Z65" s="76">
        <v>43252</v>
      </c>
      <c r="AA65" s="77">
        <v>42156</v>
      </c>
    </row>
    <row r="66" spans="14:27">
      <c r="Z66" s="76">
        <v>43253</v>
      </c>
      <c r="AA66" s="77">
        <v>42156</v>
      </c>
    </row>
    <row r="67" spans="14:27">
      <c r="Z67" s="76">
        <v>43254</v>
      </c>
      <c r="AA67" s="77">
        <v>42156</v>
      </c>
    </row>
    <row r="68" spans="14:27">
      <c r="Z68" s="76">
        <v>43255</v>
      </c>
      <c r="AA68" s="77">
        <v>42156</v>
      </c>
    </row>
    <row r="69" spans="14:27">
      <c r="Z69" s="76">
        <v>43256</v>
      </c>
      <c r="AA69" s="77">
        <v>42156</v>
      </c>
    </row>
    <row r="70" spans="14:27">
      <c r="Z70" s="76">
        <v>43257</v>
      </c>
      <c r="AA70" s="77">
        <v>42156</v>
      </c>
    </row>
    <row r="71" spans="14:27">
      <c r="Z71" s="76">
        <v>43258</v>
      </c>
      <c r="AA71" s="77">
        <v>42156</v>
      </c>
    </row>
    <row r="72" spans="14:27">
      <c r="Z72" s="76">
        <v>43259</v>
      </c>
      <c r="AA72" s="77">
        <v>42156</v>
      </c>
    </row>
    <row r="73" spans="14:27">
      <c r="Z73" s="76">
        <v>43260</v>
      </c>
      <c r="AA73" s="77">
        <v>42156</v>
      </c>
    </row>
    <row r="74" spans="14:27">
      <c r="Z74" s="76">
        <v>43261</v>
      </c>
      <c r="AA74" s="77">
        <v>42156</v>
      </c>
    </row>
    <row r="75" spans="14:27">
      <c r="Z75" s="76">
        <v>43262</v>
      </c>
      <c r="AA75" s="77">
        <v>42156</v>
      </c>
    </row>
    <row r="76" spans="14:27">
      <c r="Z76" s="76">
        <v>43263</v>
      </c>
      <c r="AA76" s="77">
        <v>42156</v>
      </c>
    </row>
    <row r="77" spans="14:27">
      <c r="Z77" s="76">
        <v>43264</v>
      </c>
      <c r="AA77" s="77">
        <v>42156</v>
      </c>
    </row>
    <row r="78" spans="14:27">
      <c r="Z78" s="76">
        <v>43265</v>
      </c>
      <c r="AA78" s="77">
        <v>42156</v>
      </c>
    </row>
    <row r="79" spans="14:27">
      <c r="Z79" s="76">
        <v>43266</v>
      </c>
      <c r="AA79" s="77">
        <v>42156</v>
      </c>
    </row>
    <row r="80" spans="14:27">
      <c r="Z80" s="76">
        <v>43267</v>
      </c>
      <c r="AA80" s="77">
        <v>42156</v>
      </c>
    </row>
    <row r="81" spans="26:27">
      <c r="Z81" s="76">
        <v>43268</v>
      </c>
      <c r="AA81" s="77">
        <v>42156</v>
      </c>
    </row>
    <row r="82" spans="26:27">
      <c r="Z82" s="76">
        <v>43269</v>
      </c>
      <c r="AA82" s="77">
        <v>42156</v>
      </c>
    </row>
    <row r="83" spans="26:27">
      <c r="Z83" s="76">
        <v>43270</v>
      </c>
      <c r="AA83" s="77">
        <v>42156</v>
      </c>
    </row>
    <row r="84" spans="26:27">
      <c r="Z84" s="76">
        <v>43271</v>
      </c>
      <c r="AA84" s="77">
        <v>42156</v>
      </c>
    </row>
    <row r="85" spans="26:27">
      <c r="Z85" s="76">
        <v>43272</v>
      </c>
      <c r="AA85" s="77">
        <v>42156</v>
      </c>
    </row>
    <row r="86" spans="26:27">
      <c r="Z86" s="76">
        <v>43273</v>
      </c>
      <c r="AA86" s="77">
        <v>42156</v>
      </c>
    </row>
    <row r="87" spans="26:27">
      <c r="Z87" s="76">
        <v>43274</v>
      </c>
      <c r="AA87" s="77">
        <v>42156</v>
      </c>
    </row>
    <row r="88" spans="26:27">
      <c r="Z88" s="76">
        <v>43275</v>
      </c>
      <c r="AA88" s="77">
        <v>42156</v>
      </c>
    </row>
    <row r="89" spans="26:27">
      <c r="Z89" s="76">
        <v>43276</v>
      </c>
      <c r="AA89" s="77">
        <v>42156</v>
      </c>
    </row>
    <row r="90" spans="26:27">
      <c r="Z90" s="76">
        <v>43277</v>
      </c>
      <c r="AA90" s="77">
        <v>42156</v>
      </c>
    </row>
    <row r="91" spans="26:27">
      <c r="Z91" s="76">
        <v>43278</v>
      </c>
      <c r="AA91" s="77">
        <v>42156</v>
      </c>
    </row>
    <row r="92" spans="26:27">
      <c r="Z92" s="76">
        <v>43279</v>
      </c>
      <c r="AA92" s="77">
        <v>42156</v>
      </c>
    </row>
    <row r="93" spans="26:27">
      <c r="Z93" s="76">
        <v>43280</v>
      </c>
      <c r="AA93" s="77">
        <v>42156</v>
      </c>
    </row>
    <row r="94" spans="26:27">
      <c r="Z94" s="76">
        <v>43281</v>
      </c>
      <c r="AA94" s="77">
        <v>42156</v>
      </c>
    </row>
    <row r="95" spans="26:27">
      <c r="Z95" s="76">
        <v>43282</v>
      </c>
      <c r="AA95" s="77">
        <v>42186</v>
      </c>
    </row>
    <row r="96" spans="26:27">
      <c r="Z96" s="76">
        <v>43283</v>
      </c>
      <c r="AA96" s="77">
        <v>42186</v>
      </c>
    </row>
    <row r="97" spans="26:27">
      <c r="Z97" s="76">
        <v>43284</v>
      </c>
      <c r="AA97" s="77">
        <v>42186</v>
      </c>
    </row>
    <row r="98" spans="26:27">
      <c r="Z98" s="76">
        <v>43285</v>
      </c>
      <c r="AA98" s="77">
        <v>42186</v>
      </c>
    </row>
    <row r="99" spans="26:27">
      <c r="Z99" s="76">
        <v>43286</v>
      </c>
      <c r="AA99" s="77">
        <v>42186</v>
      </c>
    </row>
    <row r="100" spans="26:27">
      <c r="Z100" s="76">
        <v>43287</v>
      </c>
      <c r="AA100" s="77">
        <v>42186</v>
      </c>
    </row>
    <row r="101" spans="26:27">
      <c r="Z101" s="76">
        <v>43288</v>
      </c>
      <c r="AA101" s="77">
        <v>42186</v>
      </c>
    </row>
    <row r="102" spans="26:27">
      <c r="Z102" s="76">
        <v>43289</v>
      </c>
      <c r="AA102" s="77">
        <v>42186</v>
      </c>
    </row>
    <row r="103" spans="26:27">
      <c r="Z103" s="76">
        <v>43290</v>
      </c>
      <c r="AA103" s="77">
        <v>42186</v>
      </c>
    </row>
    <row r="104" spans="26:27">
      <c r="Z104" s="76">
        <v>43291</v>
      </c>
      <c r="AA104" s="77">
        <v>42186</v>
      </c>
    </row>
    <row r="105" spans="26:27">
      <c r="Z105" s="76">
        <v>43292</v>
      </c>
      <c r="AA105" s="77">
        <v>42186</v>
      </c>
    </row>
    <row r="106" spans="26:27">
      <c r="Z106" s="76">
        <v>43293</v>
      </c>
      <c r="AA106" s="77">
        <v>42186</v>
      </c>
    </row>
    <row r="107" spans="26:27">
      <c r="Z107" s="76">
        <v>43294</v>
      </c>
      <c r="AA107" s="77">
        <v>42186</v>
      </c>
    </row>
    <row r="108" spans="26:27">
      <c r="Z108" s="76">
        <v>43295</v>
      </c>
      <c r="AA108" s="77">
        <v>42186</v>
      </c>
    </row>
    <row r="109" spans="26:27">
      <c r="Z109" s="76">
        <v>43296</v>
      </c>
      <c r="AA109" s="77">
        <v>42186</v>
      </c>
    </row>
    <row r="110" spans="26:27">
      <c r="Z110" s="76">
        <v>43297</v>
      </c>
      <c r="AA110" s="77">
        <v>42186</v>
      </c>
    </row>
    <row r="111" spans="26:27">
      <c r="Z111" s="76">
        <v>43298</v>
      </c>
      <c r="AA111" s="77">
        <v>42186</v>
      </c>
    </row>
    <row r="112" spans="26:27">
      <c r="Z112" s="76">
        <v>43299</v>
      </c>
      <c r="AA112" s="77">
        <v>42186</v>
      </c>
    </row>
    <row r="113" spans="26:27">
      <c r="Z113" s="76">
        <v>43300</v>
      </c>
      <c r="AA113" s="77">
        <v>42186</v>
      </c>
    </row>
    <row r="114" spans="26:27">
      <c r="Z114" s="76">
        <v>43301</v>
      </c>
      <c r="AA114" s="77">
        <v>42186</v>
      </c>
    </row>
    <row r="115" spans="26:27">
      <c r="Z115" s="76">
        <v>43302</v>
      </c>
      <c r="AA115" s="77">
        <v>42186</v>
      </c>
    </row>
    <row r="116" spans="26:27">
      <c r="Z116" s="76">
        <v>43303</v>
      </c>
      <c r="AA116" s="77">
        <v>42186</v>
      </c>
    </row>
    <row r="117" spans="26:27">
      <c r="Z117" s="76">
        <v>43304</v>
      </c>
      <c r="AA117" s="77">
        <v>42186</v>
      </c>
    </row>
    <row r="118" spans="26:27">
      <c r="Z118" s="76">
        <v>43305</v>
      </c>
      <c r="AA118" s="77">
        <v>42186</v>
      </c>
    </row>
    <row r="119" spans="26:27">
      <c r="Z119" s="76">
        <v>43306</v>
      </c>
      <c r="AA119" s="77">
        <v>42186</v>
      </c>
    </row>
    <row r="120" spans="26:27">
      <c r="Z120" s="76">
        <v>43307</v>
      </c>
      <c r="AA120" s="77">
        <v>42186</v>
      </c>
    </row>
    <row r="121" spans="26:27">
      <c r="Z121" s="76">
        <v>43308</v>
      </c>
      <c r="AA121" s="77">
        <v>42186</v>
      </c>
    </row>
    <row r="122" spans="26:27">
      <c r="Z122" s="76">
        <v>43309</v>
      </c>
      <c r="AA122" s="77">
        <v>42186</v>
      </c>
    </row>
    <row r="123" spans="26:27">
      <c r="Z123" s="76">
        <v>43310</v>
      </c>
      <c r="AA123" s="77">
        <v>42186</v>
      </c>
    </row>
    <row r="124" spans="26:27">
      <c r="Z124" s="76">
        <v>43311</v>
      </c>
      <c r="AA124" s="77">
        <v>42186</v>
      </c>
    </row>
    <row r="125" spans="26:27">
      <c r="Z125" s="76">
        <v>43312</v>
      </c>
      <c r="AA125" s="77">
        <v>42186</v>
      </c>
    </row>
    <row r="126" spans="26:27">
      <c r="Z126" s="76">
        <v>43313</v>
      </c>
      <c r="AA126" s="77">
        <v>42217</v>
      </c>
    </row>
    <row r="127" spans="26:27">
      <c r="Z127" s="76">
        <v>43314</v>
      </c>
      <c r="AA127" s="77">
        <v>42217</v>
      </c>
    </row>
    <row r="128" spans="26:27">
      <c r="Z128" s="76">
        <v>43315</v>
      </c>
      <c r="AA128" s="77">
        <v>42217</v>
      </c>
    </row>
    <row r="129" spans="26:27">
      <c r="Z129" s="76">
        <v>43316</v>
      </c>
      <c r="AA129" s="77">
        <v>42217</v>
      </c>
    </row>
    <row r="130" spans="26:27">
      <c r="Z130" s="76">
        <v>43317</v>
      </c>
      <c r="AA130" s="77">
        <v>42217</v>
      </c>
    </row>
    <row r="131" spans="26:27">
      <c r="Z131" s="76">
        <v>43318</v>
      </c>
      <c r="AA131" s="77">
        <v>42217</v>
      </c>
    </row>
    <row r="132" spans="26:27">
      <c r="Z132" s="76">
        <v>43319</v>
      </c>
      <c r="AA132" s="77">
        <v>42217</v>
      </c>
    </row>
    <row r="133" spans="26:27">
      <c r="Z133" s="76">
        <v>43320</v>
      </c>
      <c r="AA133" s="77">
        <v>42217</v>
      </c>
    </row>
    <row r="134" spans="26:27">
      <c r="Z134" s="76">
        <v>43321</v>
      </c>
      <c r="AA134" s="77">
        <v>42217</v>
      </c>
    </row>
    <row r="135" spans="26:27">
      <c r="Z135" s="76">
        <v>43322</v>
      </c>
      <c r="AA135" s="77">
        <v>42217</v>
      </c>
    </row>
    <row r="136" spans="26:27">
      <c r="Z136" s="76">
        <v>43323</v>
      </c>
      <c r="AA136" s="77">
        <v>42217</v>
      </c>
    </row>
    <row r="137" spans="26:27">
      <c r="Z137" s="76">
        <v>43324</v>
      </c>
      <c r="AA137" s="77">
        <v>42217</v>
      </c>
    </row>
    <row r="138" spans="26:27">
      <c r="Z138" s="76">
        <v>43325</v>
      </c>
      <c r="AA138" s="77">
        <v>42217</v>
      </c>
    </row>
    <row r="139" spans="26:27">
      <c r="Z139" s="76">
        <v>43326</v>
      </c>
      <c r="AA139" s="77">
        <v>42217</v>
      </c>
    </row>
    <row r="140" spans="26:27">
      <c r="Z140" s="76">
        <v>43327</v>
      </c>
      <c r="AA140" s="77">
        <v>42217</v>
      </c>
    </row>
    <row r="141" spans="26:27">
      <c r="Z141" s="76">
        <v>43328</v>
      </c>
      <c r="AA141" s="77">
        <v>42217</v>
      </c>
    </row>
    <row r="142" spans="26:27">
      <c r="Z142" s="76">
        <v>43329</v>
      </c>
      <c r="AA142" s="77">
        <v>42217</v>
      </c>
    </row>
    <row r="143" spans="26:27">
      <c r="Z143" s="76">
        <v>43330</v>
      </c>
      <c r="AA143" s="77">
        <v>42217</v>
      </c>
    </row>
    <row r="144" spans="26:27">
      <c r="Z144" s="76">
        <v>43331</v>
      </c>
      <c r="AA144" s="77">
        <v>42217</v>
      </c>
    </row>
    <row r="145" spans="26:27">
      <c r="Z145" s="76">
        <v>43332</v>
      </c>
      <c r="AA145" s="77">
        <v>42217</v>
      </c>
    </row>
    <row r="146" spans="26:27">
      <c r="Z146" s="76">
        <v>43333</v>
      </c>
      <c r="AA146" s="77">
        <v>42217</v>
      </c>
    </row>
    <row r="147" spans="26:27">
      <c r="Z147" s="76">
        <v>43334</v>
      </c>
      <c r="AA147" s="77">
        <v>42217</v>
      </c>
    </row>
    <row r="148" spans="26:27">
      <c r="Z148" s="76">
        <v>43335</v>
      </c>
      <c r="AA148" s="77">
        <v>42217</v>
      </c>
    </row>
    <row r="149" spans="26:27">
      <c r="Z149" s="76">
        <v>43336</v>
      </c>
      <c r="AA149" s="77">
        <v>42217</v>
      </c>
    </row>
    <row r="150" spans="26:27">
      <c r="Z150" s="76">
        <v>43337</v>
      </c>
      <c r="AA150" s="77">
        <v>42217</v>
      </c>
    </row>
    <row r="151" spans="26:27">
      <c r="Z151" s="76">
        <v>43338</v>
      </c>
      <c r="AA151" s="77">
        <v>42217</v>
      </c>
    </row>
    <row r="152" spans="26:27">
      <c r="Z152" s="76">
        <v>43339</v>
      </c>
      <c r="AA152" s="77">
        <v>42217</v>
      </c>
    </row>
    <row r="153" spans="26:27">
      <c r="Z153" s="76">
        <v>43340</v>
      </c>
      <c r="AA153" s="77">
        <v>42217</v>
      </c>
    </row>
    <row r="154" spans="26:27">
      <c r="Z154" s="76">
        <v>43341</v>
      </c>
      <c r="AA154" s="77">
        <v>42217</v>
      </c>
    </row>
    <row r="155" spans="26:27">
      <c r="Z155" s="76">
        <v>43342</v>
      </c>
      <c r="AA155" s="77">
        <v>42217</v>
      </c>
    </row>
    <row r="156" spans="26:27">
      <c r="Z156" s="76">
        <v>43343</v>
      </c>
      <c r="AA156" s="77">
        <v>42217</v>
      </c>
    </row>
    <row r="157" spans="26:27">
      <c r="Z157" s="76">
        <v>43344</v>
      </c>
      <c r="AA157" s="77">
        <v>42248</v>
      </c>
    </row>
    <row r="158" spans="26:27">
      <c r="Z158" s="76">
        <v>43345</v>
      </c>
      <c r="AA158" s="77">
        <v>42248</v>
      </c>
    </row>
    <row r="159" spans="26:27">
      <c r="Z159" s="76">
        <v>43346</v>
      </c>
      <c r="AA159" s="77">
        <v>42248</v>
      </c>
    </row>
    <row r="160" spans="26:27">
      <c r="Z160" s="76">
        <v>43347</v>
      </c>
      <c r="AA160" s="77">
        <v>42248</v>
      </c>
    </row>
    <row r="161" spans="26:27">
      <c r="Z161" s="76">
        <v>43348</v>
      </c>
      <c r="AA161" s="77">
        <v>42248</v>
      </c>
    </row>
    <row r="162" spans="26:27">
      <c r="Z162" s="76">
        <v>43349</v>
      </c>
      <c r="AA162" s="77">
        <v>42248</v>
      </c>
    </row>
    <row r="163" spans="26:27">
      <c r="Z163" s="76">
        <v>43350</v>
      </c>
      <c r="AA163" s="77">
        <v>42248</v>
      </c>
    </row>
    <row r="164" spans="26:27">
      <c r="Z164" s="76">
        <v>43351</v>
      </c>
      <c r="AA164" s="77">
        <v>42248</v>
      </c>
    </row>
    <row r="165" spans="26:27">
      <c r="Z165" s="76">
        <v>43352</v>
      </c>
      <c r="AA165" s="77">
        <v>42248</v>
      </c>
    </row>
    <row r="166" spans="26:27">
      <c r="Z166" s="76">
        <v>43353</v>
      </c>
      <c r="AA166" s="77">
        <v>42248</v>
      </c>
    </row>
    <row r="167" spans="26:27">
      <c r="Z167" s="76">
        <v>43354</v>
      </c>
      <c r="AA167" s="77">
        <v>42248</v>
      </c>
    </row>
    <row r="168" spans="26:27">
      <c r="Z168" s="76">
        <v>43355</v>
      </c>
      <c r="AA168" s="77">
        <v>42248</v>
      </c>
    </row>
    <row r="169" spans="26:27">
      <c r="Z169" s="76">
        <v>43356</v>
      </c>
      <c r="AA169" s="77">
        <v>42248</v>
      </c>
    </row>
    <row r="170" spans="26:27">
      <c r="Z170" s="76">
        <v>43357</v>
      </c>
      <c r="AA170" s="77">
        <v>42248</v>
      </c>
    </row>
    <row r="171" spans="26:27">
      <c r="Z171" s="76">
        <v>43358</v>
      </c>
      <c r="AA171" s="77">
        <v>42248</v>
      </c>
    </row>
    <row r="172" spans="26:27">
      <c r="Z172" s="76">
        <v>43359</v>
      </c>
      <c r="AA172" s="77">
        <v>42248</v>
      </c>
    </row>
    <row r="173" spans="26:27">
      <c r="Z173" s="76">
        <v>43360</v>
      </c>
      <c r="AA173" s="77">
        <v>42248</v>
      </c>
    </row>
    <row r="174" spans="26:27">
      <c r="Z174" s="76">
        <v>43361</v>
      </c>
      <c r="AA174" s="77">
        <v>42248</v>
      </c>
    </row>
    <row r="175" spans="26:27">
      <c r="Z175" s="76">
        <v>43362</v>
      </c>
      <c r="AA175" s="77">
        <v>42248</v>
      </c>
    </row>
    <row r="176" spans="26:27">
      <c r="Z176" s="76">
        <v>43363</v>
      </c>
      <c r="AA176" s="77">
        <v>42248</v>
      </c>
    </row>
    <row r="177" spans="26:27">
      <c r="Z177" s="76">
        <v>43364</v>
      </c>
      <c r="AA177" s="77">
        <v>42248</v>
      </c>
    </row>
    <row r="178" spans="26:27">
      <c r="Z178" s="76">
        <v>43365</v>
      </c>
      <c r="AA178" s="77">
        <v>42248</v>
      </c>
    </row>
    <row r="179" spans="26:27">
      <c r="Z179" s="76">
        <v>43366</v>
      </c>
      <c r="AA179" s="77">
        <v>42248</v>
      </c>
    </row>
    <row r="180" spans="26:27">
      <c r="Z180" s="76">
        <v>43367</v>
      </c>
      <c r="AA180" s="77">
        <v>42248</v>
      </c>
    </row>
    <row r="181" spans="26:27">
      <c r="Z181" s="76">
        <v>43368</v>
      </c>
      <c r="AA181" s="77">
        <v>42248</v>
      </c>
    </row>
    <row r="182" spans="26:27">
      <c r="Z182" s="76">
        <v>43369</v>
      </c>
      <c r="AA182" s="77">
        <v>42248</v>
      </c>
    </row>
    <row r="183" spans="26:27">
      <c r="Z183" s="76">
        <v>43370</v>
      </c>
      <c r="AA183" s="77">
        <v>42248</v>
      </c>
    </row>
    <row r="184" spans="26:27">
      <c r="Z184" s="76">
        <v>43371</v>
      </c>
      <c r="AA184" s="77">
        <v>42248</v>
      </c>
    </row>
    <row r="185" spans="26:27">
      <c r="Z185" s="76">
        <v>43372</v>
      </c>
      <c r="AA185" s="77">
        <v>42248</v>
      </c>
    </row>
    <row r="186" spans="26:27">
      <c r="Z186" s="76">
        <v>43373</v>
      </c>
      <c r="AA186" s="77">
        <v>42248</v>
      </c>
    </row>
    <row r="187" spans="26:27">
      <c r="Z187" s="76">
        <v>43374</v>
      </c>
      <c r="AA187" s="77">
        <v>42278</v>
      </c>
    </row>
    <row r="188" spans="26:27">
      <c r="Z188" s="76">
        <v>43375</v>
      </c>
      <c r="AA188" s="77">
        <v>42278</v>
      </c>
    </row>
    <row r="189" spans="26:27">
      <c r="Z189" s="76">
        <v>43376</v>
      </c>
      <c r="AA189" s="77">
        <v>42278</v>
      </c>
    </row>
    <row r="190" spans="26:27">
      <c r="Z190" s="76">
        <v>43377</v>
      </c>
      <c r="AA190" s="77">
        <v>42278</v>
      </c>
    </row>
    <row r="191" spans="26:27">
      <c r="Z191" s="76">
        <v>43378</v>
      </c>
      <c r="AA191" s="77">
        <v>42278</v>
      </c>
    </row>
    <row r="192" spans="26:27">
      <c r="Z192" s="76">
        <v>43379</v>
      </c>
      <c r="AA192" s="77">
        <v>42278</v>
      </c>
    </row>
    <row r="193" spans="26:27">
      <c r="Z193" s="76">
        <v>43380</v>
      </c>
      <c r="AA193" s="77">
        <v>42278</v>
      </c>
    </row>
    <row r="194" spans="26:27">
      <c r="Z194" s="76">
        <v>43381</v>
      </c>
      <c r="AA194" s="77">
        <v>42278</v>
      </c>
    </row>
    <row r="195" spans="26:27">
      <c r="Z195" s="76">
        <v>43382</v>
      </c>
      <c r="AA195" s="77">
        <v>42278</v>
      </c>
    </row>
    <row r="196" spans="26:27">
      <c r="Z196" s="76">
        <v>43383</v>
      </c>
      <c r="AA196" s="77">
        <v>42278</v>
      </c>
    </row>
    <row r="197" spans="26:27">
      <c r="Z197" s="76">
        <v>43384</v>
      </c>
      <c r="AA197" s="77">
        <v>42278</v>
      </c>
    </row>
    <row r="198" spans="26:27">
      <c r="Z198" s="76">
        <v>43385</v>
      </c>
      <c r="AA198" s="77">
        <v>42278</v>
      </c>
    </row>
    <row r="199" spans="26:27">
      <c r="Z199" s="76">
        <v>43386</v>
      </c>
      <c r="AA199" s="77">
        <v>42278</v>
      </c>
    </row>
    <row r="200" spans="26:27">
      <c r="Z200" s="76">
        <v>43387</v>
      </c>
      <c r="AA200" s="77">
        <v>42278</v>
      </c>
    </row>
    <row r="201" spans="26:27">
      <c r="Z201" s="76">
        <v>43388</v>
      </c>
      <c r="AA201" s="77">
        <v>42278</v>
      </c>
    </row>
    <row r="202" spans="26:27">
      <c r="Z202" s="76">
        <v>43389</v>
      </c>
      <c r="AA202" s="77">
        <v>42278</v>
      </c>
    </row>
    <row r="203" spans="26:27">
      <c r="Z203" s="76">
        <v>43390</v>
      </c>
      <c r="AA203" s="77">
        <v>42278</v>
      </c>
    </row>
    <row r="204" spans="26:27">
      <c r="Z204" s="76">
        <v>43391</v>
      </c>
      <c r="AA204" s="77">
        <v>42278</v>
      </c>
    </row>
    <row r="205" spans="26:27">
      <c r="Z205" s="76">
        <v>43392</v>
      </c>
      <c r="AA205" s="77">
        <v>42278</v>
      </c>
    </row>
    <row r="206" spans="26:27">
      <c r="Z206" s="76">
        <v>43393</v>
      </c>
      <c r="AA206" s="77">
        <v>42278</v>
      </c>
    </row>
    <row r="207" spans="26:27">
      <c r="Z207" s="76">
        <v>43394</v>
      </c>
      <c r="AA207" s="77">
        <v>42278</v>
      </c>
    </row>
    <row r="208" spans="26:27">
      <c r="Z208" s="76">
        <v>43395</v>
      </c>
      <c r="AA208" s="77">
        <v>42278</v>
      </c>
    </row>
    <row r="209" spans="26:27">
      <c r="Z209" s="76">
        <v>43396</v>
      </c>
      <c r="AA209" s="77">
        <v>42278</v>
      </c>
    </row>
    <row r="210" spans="26:27">
      <c r="Z210" s="76">
        <v>43397</v>
      </c>
      <c r="AA210" s="77">
        <v>42278</v>
      </c>
    </row>
    <row r="211" spans="26:27">
      <c r="Z211" s="76">
        <v>43398</v>
      </c>
      <c r="AA211" s="77">
        <v>42278</v>
      </c>
    </row>
    <row r="212" spans="26:27">
      <c r="Z212" s="76">
        <v>43399</v>
      </c>
      <c r="AA212" s="77">
        <v>42278</v>
      </c>
    </row>
    <row r="213" spans="26:27">
      <c r="Z213" s="76">
        <v>43400</v>
      </c>
      <c r="AA213" s="77">
        <v>42278</v>
      </c>
    </row>
    <row r="214" spans="26:27">
      <c r="Z214" s="76">
        <v>43401</v>
      </c>
      <c r="AA214" s="77">
        <v>42278</v>
      </c>
    </row>
    <row r="215" spans="26:27">
      <c r="Z215" s="76">
        <v>43402</v>
      </c>
      <c r="AA215" s="77">
        <v>42278</v>
      </c>
    </row>
    <row r="216" spans="26:27">
      <c r="Z216" s="76">
        <v>43403</v>
      </c>
      <c r="AA216" s="77">
        <v>42278</v>
      </c>
    </row>
    <row r="217" spans="26:27">
      <c r="Z217" s="76">
        <v>43404</v>
      </c>
      <c r="AA217" s="77">
        <v>42278</v>
      </c>
    </row>
    <row r="218" spans="26:27">
      <c r="Z218" s="76">
        <v>43405</v>
      </c>
      <c r="AA218" s="77">
        <v>42309</v>
      </c>
    </row>
    <row r="219" spans="26:27">
      <c r="Z219" s="76">
        <v>43406</v>
      </c>
      <c r="AA219" s="77">
        <v>42309</v>
      </c>
    </row>
    <row r="220" spans="26:27">
      <c r="Z220" s="76">
        <v>43407</v>
      </c>
      <c r="AA220" s="77">
        <v>42309</v>
      </c>
    </row>
    <row r="221" spans="26:27">
      <c r="Z221" s="76">
        <v>43408</v>
      </c>
      <c r="AA221" s="77">
        <v>42309</v>
      </c>
    </row>
    <row r="222" spans="26:27">
      <c r="Z222" s="76">
        <v>43409</v>
      </c>
      <c r="AA222" s="77">
        <v>42309</v>
      </c>
    </row>
    <row r="223" spans="26:27">
      <c r="Z223" s="76">
        <v>43410</v>
      </c>
      <c r="AA223" s="77">
        <v>42309</v>
      </c>
    </row>
    <row r="224" spans="26:27">
      <c r="Z224" s="76">
        <v>43411</v>
      </c>
      <c r="AA224" s="77">
        <v>42309</v>
      </c>
    </row>
    <row r="225" spans="26:27">
      <c r="Z225" s="76">
        <v>43412</v>
      </c>
      <c r="AA225" s="77">
        <v>42309</v>
      </c>
    </row>
    <row r="226" spans="26:27">
      <c r="Z226" s="76">
        <v>43413</v>
      </c>
      <c r="AA226" s="77">
        <v>42309</v>
      </c>
    </row>
    <row r="227" spans="26:27">
      <c r="Z227" s="76">
        <v>43414</v>
      </c>
      <c r="AA227" s="77">
        <v>42309</v>
      </c>
    </row>
    <row r="228" spans="26:27">
      <c r="Z228" s="76">
        <v>43415</v>
      </c>
      <c r="AA228" s="77">
        <v>42309</v>
      </c>
    </row>
    <row r="229" spans="26:27">
      <c r="Z229" s="76">
        <v>43416</v>
      </c>
      <c r="AA229" s="77">
        <v>42309</v>
      </c>
    </row>
    <row r="230" spans="26:27">
      <c r="Z230" s="76">
        <v>43417</v>
      </c>
      <c r="AA230" s="77">
        <v>42309</v>
      </c>
    </row>
    <row r="231" spans="26:27">
      <c r="Z231" s="76">
        <v>43418</v>
      </c>
      <c r="AA231" s="77">
        <v>42309</v>
      </c>
    </row>
    <row r="232" spans="26:27">
      <c r="Z232" s="76">
        <v>43419</v>
      </c>
      <c r="AA232" s="77">
        <v>42309</v>
      </c>
    </row>
    <row r="233" spans="26:27">
      <c r="Z233" s="76">
        <v>43420</v>
      </c>
      <c r="AA233" s="77">
        <v>42309</v>
      </c>
    </row>
    <row r="234" spans="26:27">
      <c r="Z234" s="76">
        <v>43421</v>
      </c>
      <c r="AA234" s="77">
        <v>42309</v>
      </c>
    </row>
    <row r="235" spans="26:27">
      <c r="Z235" s="76">
        <v>43422</v>
      </c>
      <c r="AA235" s="77">
        <v>42309</v>
      </c>
    </row>
    <row r="236" spans="26:27">
      <c r="Z236" s="76">
        <v>43423</v>
      </c>
      <c r="AA236" s="77">
        <v>42309</v>
      </c>
    </row>
    <row r="237" spans="26:27">
      <c r="Z237" s="76">
        <v>43424</v>
      </c>
      <c r="AA237" s="77">
        <v>42309</v>
      </c>
    </row>
    <row r="238" spans="26:27">
      <c r="Z238" s="76">
        <v>43425</v>
      </c>
      <c r="AA238" s="77">
        <v>42309</v>
      </c>
    </row>
    <row r="239" spans="26:27">
      <c r="Z239" s="76">
        <v>43426</v>
      </c>
      <c r="AA239" s="77">
        <v>42309</v>
      </c>
    </row>
    <row r="240" spans="26:27">
      <c r="Z240" s="76">
        <v>43427</v>
      </c>
      <c r="AA240" s="77">
        <v>42309</v>
      </c>
    </row>
    <row r="241" spans="26:27">
      <c r="Z241" s="76">
        <v>43428</v>
      </c>
      <c r="AA241" s="77">
        <v>42309</v>
      </c>
    </row>
    <row r="242" spans="26:27">
      <c r="Z242" s="76">
        <v>43429</v>
      </c>
      <c r="AA242" s="77">
        <v>42309</v>
      </c>
    </row>
    <row r="243" spans="26:27">
      <c r="Z243" s="76">
        <v>43430</v>
      </c>
      <c r="AA243" s="77">
        <v>42309</v>
      </c>
    </row>
    <row r="244" spans="26:27">
      <c r="Z244" s="76">
        <v>43431</v>
      </c>
      <c r="AA244" s="77">
        <v>42309</v>
      </c>
    </row>
    <row r="245" spans="26:27">
      <c r="Z245" s="76">
        <v>43432</v>
      </c>
      <c r="AA245" s="77">
        <v>42309</v>
      </c>
    </row>
    <row r="246" spans="26:27">
      <c r="Z246" s="76">
        <v>43433</v>
      </c>
      <c r="AA246" s="77">
        <v>42309</v>
      </c>
    </row>
    <row r="247" spans="26:27">
      <c r="Z247" s="76">
        <v>43434</v>
      </c>
      <c r="AA247" s="77">
        <v>42309</v>
      </c>
    </row>
    <row r="248" spans="26:27">
      <c r="Z248" s="76">
        <v>43435</v>
      </c>
      <c r="AA248" s="77">
        <v>42339</v>
      </c>
    </row>
    <row r="249" spans="26:27">
      <c r="Z249" s="76">
        <v>43436</v>
      </c>
      <c r="AA249" s="77">
        <v>42339</v>
      </c>
    </row>
    <row r="250" spans="26:27">
      <c r="Z250" s="76">
        <v>43437</v>
      </c>
      <c r="AA250" s="77">
        <v>42339</v>
      </c>
    </row>
    <row r="251" spans="26:27">
      <c r="Z251" s="76">
        <v>43438</v>
      </c>
      <c r="AA251" s="77">
        <v>42339</v>
      </c>
    </row>
    <row r="252" spans="26:27">
      <c r="Z252" s="76">
        <v>43439</v>
      </c>
      <c r="AA252" s="77">
        <v>42339</v>
      </c>
    </row>
    <row r="253" spans="26:27">
      <c r="Z253" s="76">
        <v>43440</v>
      </c>
      <c r="AA253" s="77">
        <v>42339</v>
      </c>
    </row>
    <row r="254" spans="26:27">
      <c r="Z254" s="76">
        <v>43441</v>
      </c>
      <c r="AA254" s="77">
        <v>42339</v>
      </c>
    </row>
    <row r="255" spans="26:27">
      <c r="Z255" s="76">
        <v>43442</v>
      </c>
      <c r="AA255" s="77">
        <v>42339</v>
      </c>
    </row>
    <row r="256" spans="26:27">
      <c r="Z256" s="76">
        <v>43443</v>
      </c>
      <c r="AA256" s="77">
        <v>42339</v>
      </c>
    </row>
    <row r="257" spans="26:27">
      <c r="Z257" s="76">
        <v>43444</v>
      </c>
      <c r="AA257" s="77">
        <v>42339</v>
      </c>
    </row>
    <row r="258" spans="26:27">
      <c r="Z258" s="76">
        <v>43445</v>
      </c>
      <c r="AA258" s="77">
        <v>42339</v>
      </c>
    </row>
    <row r="259" spans="26:27">
      <c r="Z259" s="76">
        <v>43446</v>
      </c>
      <c r="AA259" s="77">
        <v>42339</v>
      </c>
    </row>
    <row r="260" spans="26:27">
      <c r="Z260" s="76">
        <v>43447</v>
      </c>
      <c r="AA260" s="77">
        <v>42339</v>
      </c>
    </row>
    <row r="261" spans="26:27">
      <c r="Z261" s="76">
        <v>43448</v>
      </c>
      <c r="AA261" s="77">
        <v>42339</v>
      </c>
    </row>
    <row r="262" spans="26:27">
      <c r="Z262" s="76">
        <v>43449</v>
      </c>
      <c r="AA262" s="77">
        <v>42339</v>
      </c>
    </row>
    <row r="263" spans="26:27">
      <c r="Z263" s="76">
        <v>43450</v>
      </c>
      <c r="AA263" s="77">
        <v>42339</v>
      </c>
    </row>
    <row r="264" spans="26:27">
      <c r="Z264" s="76">
        <v>43451</v>
      </c>
      <c r="AA264" s="77">
        <v>42339</v>
      </c>
    </row>
    <row r="265" spans="26:27">
      <c r="Z265" s="76">
        <v>43452</v>
      </c>
      <c r="AA265" s="77">
        <v>42339</v>
      </c>
    </row>
    <row r="266" spans="26:27">
      <c r="Z266" s="76">
        <v>43453</v>
      </c>
      <c r="AA266" s="77">
        <v>42339</v>
      </c>
    </row>
    <row r="267" spans="26:27">
      <c r="Z267" s="76">
        <v>43454</v>
      </c>
      <c r="AA267" s="77">
        <v>42339</v>
      </c>
    </row>
    <row r="268" spans="26:27">
      <c r="Z268" s="76">
        <v>43455</v>
      </c>
      <c r="AA268" s="77">
        <v>42339</v>
      </c>
    </row>
    <row r="269" spans="26:27">
      <c r="Z269" s="76">
        <v>43456</v>
      </c>
      <c r="AA269" s="77">
        <v>42339</v>
      </c>
    </row>
    <row r="270" spans="26:27">
      <c r="Z270" s="76">
        <v>43457</v>
      </c>
      <c r="AA270" s="77">
        <v>42339</v>
      </c>
    </row>
    <row r="271" spans="26:27">
      <c r="Z271" s="76">
        <v>43458</v>
      </c>
      <c r="AA271" s="77">
        <v>42339</v>
      </c>
    </row>
    <row r="272" spans="26:27">
      <c r="Z272" s="76">
        <v>43459</v>
      </c>
      <c r="AA272" s="77">
        <v>42339</v>
      </c>
    </row>
    <row r="273" spans="26:27">
      <c r="Z273" s="76">
        <v>43460</v>
      </c>
      <c r="AA273" s="77">
        <v>42339</v>
      </c>
    </row>
    <row r="274" spans="26:27">
      <c r="Z274" s="76">
        <v>43461</v>
      </c>
      <c r="AA274" s="77">
        <v>42339</v>
      </c>
    </row>
    <row r="275" spans="26:27">
      <c r="Z275" s="76">
        <v>43462</v>
      </c>
      <c r="AA275" s="77">
        <v>42339</v>
      </c>
    </row>
    <row r="276" spans="26:27">
      <c r="Z276" s="76">
        <v>43463</v>
      </c>
      <c r="AA276" s="77">
        <v>42339</v>
      </c>
    </row>
    <row r="277" spans="26:27">
      <c r="Z277" s="76">
        <v>43464</v>
      </c>
      <c r="AA277" s="77">
        <v>42339</v>
      </c>
    </row>
    <row r="278" spans="26:27">
      <c r="Z278" s="76">
        <v>43465</v>
      </c>
      <c r="AA278" s="77">
        <v>42339</v>
      </c>
    </row>
    <row r="279" spans="26:27">
      <c r="Z279" s="76">
        <v>43466</v>
      </c>
      <c r="AA279" s="77">
        <v>42370</v>
      </c>
    </row>
    <row r="280" spans="26:27">
      <c r="Z280" s="76">
        <v>43467</v>
      </c>
      <c r="AA280" s="77">
        <v>42370</v>
      </c>
    </row>
    <row r="281" spans="26:27">
      <c r="Z281" s="76">
        <v>43468</v>
      </c>
      <c r="AA281" s="77">
        <v>42370</v>
      </c>
    </row>
    <row r="282" spans="26:27">
      <c r="Z282" s="76">
        <v>43469</v>
      </c>
      <c r="AA282" s="77">
        <v>42370</v>
      </c>
    </row>
    <row r="283" spans="26:27">
      <c r="Z283" s="76">
        <v>43470</v>
      </c>
      <c r="AA283" s="77">
        <v>42370</v>
      </c>
    </row>
    <row r="284" spans="26:27">
      <c r="Z284" s="76">
        <v>43471</v>
      </c>
      <c r="AA284" s="77">
        <v>42370</v>
      </c>
    </row>
    <row r="285" spans="26:27">
      <c r="Z285" s="76">
        <v>43472</v>
      </c>
      <c r="AA285" s="77">
        <v>42370</v>
      </c>
    </row>
    <row r="286" spans="26:27">
      <c r="Z286" s="76">
        <v>43473</v>
      </c>
      <c r="AA286" s="77">
        <v>42370</v>
      </c>
    </row>
    <row r="287" spans="26:27">
      <c r="Z287" s="76">
        <v>43474</v>
      </c>
      <c r="AA287" s="77">
        <v>42370</v>
      </c>
    </row>
    <row r="288" spans="26:27">
      <c r="Z288" s="76">
        <v>43475</v>
      </c>
      <c r="AA288" s="77">
        <v>42370</v>
      </c>
    </row>
    <row r="289" spans="26:27">
      <c r="Z289" s="76">
        <v>43476</v>
      </c>
      <c r="AA289" s="77">
        <v>42370</v>
      </c>
    </row>
    <row r="290" spans="26:27">
      <c r="Z290" s="76">
        <v>43477</v>
      </c>
      <c r="AA290" s="77">
        <v>42370</v>
      </c>
    </row>
    <row r="291" spans="26:27">
      <c r="Z291" s="76">
        <v>43478</v>
      </c>
      <c r="AA291" s="77">
        <v>42370</v>
      </c>
    </row>
    <row r="292" spans="26:27">
      <c r="Z292" s="76">
        <v>43479</v>
      </c>
      <c r="AA292" s="77">
        <v>42370</v>
      </c>
    </row>
    <row r="293" spans="26:27">
      <c r="Z293" s="76">
        <v>43480</v>
      </c>
      <c r="AA293" s="77">
        <v>42370</v>
      </c>
    </row>
    <row r="294" spans="26:27">
      <c r="Z294" s="76">
        <v>43481</v>
      </c>
      <c r="AA294" s="77">
        <v>42370</v>
      </c>
    </row>
    <row r="295" spans="26:27">
      <c r="Z295" s="76">
        <v>43482</v>
      </c>
      <c r="AA295" s="77">
        <v>42370</v>
      </c>
    </row>
    <row r="296" spans="26:27">
      <c r="Z296" s="76">
        <v>43483</v>
      </c>
      <c r="AA296" s="77">
        <v>42370</v>
      </c>
    </row>
    <row r="297" spans="26:27">
      <c r="Z297" s="76">
        <v>43484</v>
      </c>
      <c r="AA297" s="77">
        <v>42370</v>
      </c>
    </row>
    <row r="298" spans="26:27">
      <c r="Z298" s="76">
        <v>43485</v>
      </c>
      <c r="AA298" s="77">
        <v>42370</v>
      </c>
    </row>
    <row r="299" spans="26:27">
      <c r="Z299" s="76">
        <v>43486</v>
      </c>
      <c r="AA299" s="77">
        <v>42370</v>
      </c>
    </row>
    <row r="300" spans="26:27">
      <c r="Z300" s="76">
        <v>43487</v>
      </c>
      <c r="AA300" s="77">
        <v>42370</v>
      </c>
    </row>
    <row r="301" spans="26:27">
      <c r="Z301" s="76">
        <v>43488</v>
      </c>
      <c r="AA301" s="77">
        <v>42370</v>
      </c>
    </row>
    <row r="302" spans="26:27">
      <c r="Z302" s="76">
        <v>43489</v>
      </c>
      <c r="AA302" s="77">
        <v>42370</v>
      </c>
    </row>
    <row r="303" spans="26:27">
      <c r="Z303" s="76">
        <v>43490</v>
      </c>
      <c r="AA303" s="77">
        <v>42370</v>
      </c>
    </row>
    <row r="304" spans="26:27">
      <c r="Z304" s="76">
        <v>43491</v>
      </c>
      <c r="AA304" s="77">
        <v>42370</v>
      </c>
    </row>
    <row r="305" spans="26:27">
      <c r="Z305" s="76">
        <v>43492</v>
      </c>
      <c r="AA305" s="77">
        <v>42370</v>
      </c>
    </row>
    <row r="306" spans="26:27">
      <c r="Z306" s="76">
        <v>43493</v>
      </c>
      <c r="AA306" s="77">
        <v>42370</v>
      </c>
    </row>
    <row r="307" spans="26:27">
      <c r="Z307" s="76">
        <v>43494</v>
      </c>
      <c r="AA307" s="77">
        <v>42370</v>
      </c>
    </row>
    <row r="308" spans="26:27">
      <c r="Z308" s="76">
        <v>43495</v>
      </c>
      <c r="AA308" s="77">
        <v>42370</v>
      </c>
    </row>
    <row r="309" spans="26:27">
      <c r="Z309" s="76">
        <v>43496</v>
      </c>
      <c r="AA309" s="77">
        <v>42370</v>
      </c>
    </row>
    <row r="310" spans="26:27">
      <c r="Z310" s="76">
        <v>43497</v>
      </c>
      <c r="AA310" s="77">
        <v>42401</v>
      </c>
    </row>
    <row r="311" spans="26:27">
      <c r="Z311" s="76">
        <v>43498</v>
      </c>
      <c r="AA311" s="77">
        <v>42401</v>
      </c>
    </row>
    <row r="312" spans="26:27">
      <c r="Z312" s="76">
        <v>43499</v>
      </c>
      <c r="AA312" s="77">
        <v>42401</v>
      </c>
    </row>
    <row r="313" spans="26:27">
      <c r="Z313" s="76">
        <v>43500</v>
      </c>
      <c r="AA313" s="77">
        <v>42401</v>
      </c>
    </row>
    <row r="314" spans="26:27">
      <c r="Z314" s="76">
        <v>43501</v>
      </c>
      <c r="AA314" s="77">
        <v>42401</v>
      </c>
    </row>
    <row r="315" spans="26:27">
      <c r="Z315" s="76">
        <v>43502</v>
      </c>
      <c r="AA315" s="77">
        <v>42401</v>
      </c>
    </row>
    <row r="316" spans="26:27">
      <c r="Z316" s="76">
        <v>43503</v>
      </c>
      <c r="AA316" s="77">
        <v>42401</v>
      </c>
    </row>
    <row r="317" spans="26:27">
      <c r="Z317" s="76">
        <v>43504</v>
      </c>
      <c r="AA317" s="77">
        <v>42401</v>
      </c>
    </row>
    <row r="318" spans="26:27">
      <c r="Z318" s="76">
        <v>43505</v>
      </c>
      <c r="AA318" s="77">
        <v>42401</v>
      </c>
    </row>
    <row r="319" spans="26:27">
      <c r="Z319" s="76">
        <v>43506</v>
      </c>
      <c r="AA319" s="77">
        <v>42401</v>
      </c>
    </row>
    <row r="320" spans="26:27">
      <c r="Z320" s="76">
        <v>43507</v>
      </c>
      <c r="AA320" s="77">
        <v>42401</v>
      </c>
    </row>
    <row r="321" spans="26:27">
      <c r="Z321" s="76">
        <v>43508</v>
      </c>
      <c r="AA321" s="77">
        <v>42401</v>
      </c>
    </row>
    <row r="322" spans="26:27">
      <c r="Z322" s="76">
        <v>43509</v>
      </c>
      <c r="AA322" s="77">
        <v>42401</v>
      </c>
    </row>
    <row r="323" spans="26:27">
      <c r="Z323" s="76">
        <v>43510</v>
      </c>
      <c r="AA323" s="77">
        <v>42401</v>
      </c>
    </row>
    <row r="324" spans="26:27">
      <c r="Z324" s="76">
        <v>43511</v>
      </c>
      <c r="AA324" s="77">
        <v>42401</v>
      </c>
    </row>
    <row r="325" spans="26:27">
      <c r="Z325" s="76">
        <v>43512</v>
      </c>
      <c r="AA325" s="77">
        <v>42401</v>
      </c>
    </row>
    <row r="326" spans="26:27">
      <c r="Z326" s="76">
        <v>43513</v>
      </c>
      <c r="AA326" s="77">
        <v>42401</v>
      </c>
    </row>
    <row r="327" spans="26:27">
      <c r="Z327" s="76">
        <v>43514</v>
      </c>
      <c r="AA327" s="77">
        <v>42401</v>
      </c>
    </row>
    <row r="328" spans="26:27">
      <c r="Z328" s="76">
        <v>43515</v>
      </c>
      <c r="AA328" s="77">
        <v>42401</v>
      </c>
    </row>
    <row r="329" spans="26:27">
      <c r="Z329" s="76">
        <v>43516</v>
      </c>
      <c r="AA329" s="77">
        <v>42401</v>
      </c>
    </row>
    <row r="330" spans="26:27">
      <c r="Z330" s="76">
        <v>43517</v>
      </c>
      <c r="AA330" s="77">
        <v>42401</v>
      </c>
    </row>
    <row r="331" spans="26:27">
      <c r="Z331" s="76">
        <v>43518</v>
      </c>
      <c r="AA331" s="77">
        <v>42401</v>
      </c>
    </row>
    <row r="332" spans="26:27">
      <c r="Z332" s="76">
        <v>43519</v>
      </c>
      <c r="AA332" s="77">
        <v>42401</v>
      </c>
    </row>
    <row r="333" spans="26:27">
      <c r="Z333" s="76">
        <v>43520</v>
      </c>
      <c r="AA333" s="77">
        <v>42401</v>
      </c>
    </row>
    <row r="334" spans="26:27">
      <c r="Z334" s="76">
        <v>43521</v>
      </c>
      <c r="AA334" s="77">
        <v>42401</v>
      </c>
    </row>
    <row r="335" spans="26:27">
      <c r="Z335" s="76">
        <v>43522</v>
      </c>
      <c r="AA335" s="77">
        <v>42401</v>
      </c>
    </row>
    <row r="336" spans="26:27">
      <c r="Z336" s="76">
        <v>43523</v>
      </c>
      <c r="AA336" s="77">
        <v>42401</v>
      </c>
    </row>
    <row r="337" spans="26:27">
      <c r="Z337" s="76">
        <v>43524</v>
      </c>
      <c r="AA337" s="77">
        <v>42401</v>
      </c>
    </row>
    <row r="338" spans="26:27">
      <c r="Z338" s="76">
        <v>43525</v>
      </c>
      <c r="AA338" s="77">
        <v>42401</v>
      </c>
    </row>
    <row r="339" spans="26:27">
      <c r="Z339" s="76">
        <v>43526</v>
      </c>
      <c r="AA339" s="77">
        <v>42430</v>
      </c>
    </row>
    <row r="340" spans="26:27">
      <c r="Z340" s="76">
        <v>43527</v>
      </c>
      <c r="AA340" s="77">
        <v>42430</v>
      </c>
    </row>
    <row r="341" spans="26:27">
      <c r="Z341" s="76">
        <v>43528</v>
      </c>
      <c r="AA341" s="77">
        <v>42430</v>
      </c>
    </row>
    <row r="342" spans="26:27">
      <c r="Z342" s="76">
        <v>43529</v>
      </c>
      <c r="AA342" s="77">
        <v>42430</v>
      </c>
    </row>
    <row r="343" spans="26:27">
      <c r="Z343" s="76">
        <v>43530</v>
      </c>
      <c r="AA343" s="77">
        <v>42430</v>
      </c>
    </row>
    <row r="344" spans="26:27">
      <c r="Z344" s="76">
        <v>43531</v>
      </c>
      <c r="AA344" s="77">
        <v>42430</v>
      </c>
    </row>
    <row r="345" spans="26:27">
      <c r="Z345" s="76">
        <v>43532</v>
      </c>
      <c r="AA345" s="77">
        <v>42430</v>
      </c>
    </row>
    <row r="346" spans="26:27">
      <c r="Z346" s="76">
        <v>43533</v>
      </c>
      <c r="AA346" s="77">
        <v>42430</v>
      </c>
    </row>
    <row r="347" spans="26:27">
      <c r="Z347" s="76">
        <v>43534</v>
      </c>
      <c r="AA347" s="77">
        <v>42430</v>
      </c>
    </row>
    <row r="348" spans="26:27">
      <c r="Z348" s="76">
        <v>43535</v>
      </c>
      <c r="AA348" s="77">
        <v>42430</v>
      </c>
    </row>
    <row r="349" spans="26:27">
      <c r="Z349" s="76">
        <v>43536</v>
      </c>
      <c r="AA349" s="77">
        <v>42430</v>
      </c>
    </row>
    <row r="350" spans="26:27">
      <c r="Z350" s="76">
        <v>43537</v>
      </c>
      <c r="AA350" s="77">
        <v>42430</v>
      </c>
    </row>
    <row r="351" spans="26:27">
      <c r="Z351" s="76">
        <v>43538</v>
      </c>
      <c r="AA351" s="77">
        <v>42430</v>
      </c>
    </row>
    <row r="352" spans="26:27">
      <c r="Z352" s="76">
        <v>43539</v>
      </c>
      <c r="AA352" s="77">
        <v>42430</v>
      </c>
    </row>
    <row r="353" spans="26:27">
      <c r="Z353" s="76">
        <v>43540</v>
      </c>
      <c r="AA353" s="77">
        <v>42430</v>
      </c>
    </row>
    <row r="354" spans="26:27">
      <c r="Z354" s="76">
        <v>43541</v>
      </c>
      <c r="AA354" s="77">
        <v>42430</v>
      </c>
    </row>
    <row r="355" spans="26:27">
      <c r="Z355" s="76">
        <v>43542</v>
      </c>
      <c r="AA355" s="77">
        <v>42430</v>
      </c>
    </row>
    <row r="356" spans="26:27">
      <c r="Z356" s="76">
        <v>43543</v>
      </c>
      <c r="AA356" s="77">
        <v>42430</v>
      </c>
    </row>
    <row r="357" spans="26:27">
      <c r="Z357" s="76">
        <v>43544</v>
      </c>
      <c r="AA357" s="77">
        <v>42430</v>
      </c>
    </row>
    <row r="358" spans="26:27">
      <c r="Z358" s="76">
        <v>43545</v>
      </c>
      <c r="AA358" s="77">
        <v>42430</v>
      </c>
    </row>
    <row r="359" spans="26:27">
      <c r="Z359" s="76">
        <v>43546</v>
      </c>
      <c r="AA359" s="77">
        <v>42430</v>
      </c>
    </row>
    <row r="360" spans="26:27">
      <c r="Z360" s="76">
        <v>43547</v>
      </c>
      <c r="AA360" s="77">
        <v>42430</v>
      </c>
    </row>
    <row r="361" spans="26:27">
      <c r="Z361" s="76">
        <v>43548</v>
      </c>
      <c r="AA361" s="77">
        <v>42430</v>
      </c>
    </row>
    <row r="362" spans="26:27">
      <c r="Z362" s="76">
        <v>43549</v>
      </c>
      <c r="AA362" s="77">
        <v>42430</v>
      </c>
    </row>
    <row r="363" spans="26:27">
      <c r="Z363" s="76">
        <v>43550</v>
      </c>
      <c r="AA363" s="77">
        <v>42430</v>
      </c>
    </row>
    <row r="364" spans="26:27">
      <c r="Z364" s="76">
        <v>43551</v>
      </c>
      <c r="AA364" s="77">
        <v>42430</v>
      </c>
    </row>
    <row r="365" spans="26:27">
      <c r="Z365" s="76">
        <v>43552</v>
      </c>
      <c r="AA365" s="77">
        <v>42430</v>
      </c>
    </row>
    <row r="366" spans="26:27">
      <c r="Z366" s="76">
        <v>43553</v>
      </c>
      <c r="AA366" s="77">
        <v>42430</v>
      </c>
    </row>
    <row r="367" spans="26:27">
      <c r="Z367" s="76">
        <v>43554</v>
      </c>
      <c r="AA367" s="77">
        <v>42430</v>
      </c>
    </row>
    <row r="368" spans="26:27">
      <c r="Z368" s="76">
        <v>43555</v>
      </c>
      <c r="AA368" s="77">
        <v>42430</v>
      </c>
    </row>
    <row r="369" spans="26:27">
      <c r="Z369" s="76">
        <v>43556</v>
      </c>
      <c r="AA369" s="77">
        <v>42430</v>
      </c>
    </row>
    <row r="370" spans="26:27">
      <c r="Z370" s="76">
        <v>43557</v>
      </c>
      <c r="AA370" s="77">
        <v>42461</v>
      </c>
    </row>
    <row r="371" spans="26:27">
      <c r="Z371" s="76">
        <v>43558</v>
      </c>
      <c r="AA371" s="77">
        <v>42461</v>
      </c>
    </row>
    <row r="372" spans="26:27">
      <c r="Z372" s="76">
        <v>43559</v>
      </c>
      <c r="AA372" s="77">
        <v>42461</v>
      </c>
    </row>
    <row r="373" spans="26:27">
      <c r="Z373" s="76">
        <v>43560</v>
      </c>
      <c r="AA373" s="77">
        <v>42461</v>
      </c>
    </row>
    <row r="374" spans="26:27">
      <c r="Z374" s="76">
        <v>43561</v>
      </c>
      <c r="AA374" s="77">
        <v>42461</v>
      </c>
    </row>
    <row r="375" spans="26:27">
      <c r="Z375" s="76">
        <v>43562</v>
      </c>
      <c r="AA375" s="77">
        <v>42461</v>
      </c>
    </row>
    <row r="376" spans="26:27">
      <c r="Z376" s="76">
        <v>43563</v>
      </c>
      <c r="AA376" s="77">
        <v>42461</v>
      </c>
    </row>
    <row r="377" spans="26:27">
      <c r="Z377" s="76">
        <v>43564</v>
      </c>
      <c r="AA377" s="77">
        <v>42461</v>
      </c>
    </row>
    <row r="378" spans="26:27">
      <c r="Z378" s="76">
        <v>43565</v>
      </c>
      <c r="AA378" s="77">
        <v>42461</v>
      </c>
    </row>
    <row r="379" spans="26:27">
      <c r="Z379" s="76">
        <v>43566</v>
      </c>
      <c r="AA379" s="77">
        <v>42461</v>
      </c>
    </row>
    <row r="380" spans="26:27">
      <c r="Z380" s="76">
        <v>43567</v>
      </c>
      <c r="AA380" s="77">
        <v>42461</v>
      </c>
    </row>
    <row r="381" spans="26:27">
      <c r="Z381" s="76">
        <v>43568</v>
      </c>
      <c r="AA381" s="77">
        <v>42461</v>
      </c>
    </row>
    <row r="382" spans="26:27">
      <c r="Z382" s="76">
        <v>43569</v>
      </c>
      <c r="AA382" s="77">
        <v>42461</v>
      </c>
    </row>
    <row r="383" spans="26:27">
      <c r="Z383" s="76">
        <v>43570</v>
      </c>
      <c r="AA383" s="77">
        <v>42461</v>
      </c>
    </row>
    <row r="384" spans="26:27">
      <c r="Z384" s="76">
        <v>43571</v>
      </c>
      <c r="AA384" s="77">
        <v>42461</v>
      </c>
    </row>
    <row r="385" spans="26:27">
      <c r="Z385" s="76">
        <v>43572</v>
      </c>
      <c r="AA385" s="77">
        <v>42461</v>
      </c>
    </row>
    <row r="386" spans="26:27">
      <c r="Z386" s="76">
        <v>43573</v>
      </c>
      <c r="AA386" s="77">
        <v>42461</v>
      </c>
    </row>
    <row r="387" spans="26:27">
      <c r="Z387" s="76">
        <v>43574</v>
      </c>
      <c r="AA387" s="77">
        <v>42461</v>
      </c>
    </row>
    <row r="388" spans="26:27">
      <c r="Z388" s="76">
        <v>43575</v>
      </c>
      <c r="AA388" s="77">
        <v>42461</v>
      </c>
    </row>
    <row r="389" spans="26:27">
      <c r="Z389" s="76">
        <v>43576</v>
      </c>
      <c r="AA389" s="77">
        <v>42461</v>
      </c>
    </row>
    <row r="390" spans="26:27">
      <c r="Z390" s="76">
        <v>43577</v>
      </c>
      <c r="AA390" s="77">
        <v>42461</v>
      </c>
    </row>
    <row r="391" spans="26:27">
      <c r="Z391" s="76">
        <v>43578</v>
      </c>
      <c r="AA391" s="77">
        <v>42461</v>
      </c>
    </row>
    <row r="392" spans="26:27">
      <c r="Z392" s="76">
        <v>43579</v>
      </c>
      <c r="AA392" s="77">
        <v>42461</v>
      </c>
    </row>
    <row r="393" spans="26:27">
      <c r="Z393" s="76">
        <v>43580</v>
      </c>
      <c r="AA393" s="77">
        <v>42461</v>
      </c>
    </row>
    <row r="394" spans="26:27">
      <c r="Z394" s="76">
        <v>43581</v>
      </c>
      <c r="AA394" s="77">
        <v>42461</v>
      </c>
    </row>
    <row r="395" spans="26:27">
      <c r="Z395" s="76">
        <v>43582</v>
      </c>
      <c r="AA395" s="77">
        <v>42461</v>
      </c>
    </row>
    <row r="396" spans="26:27">
      <c r="Z396" s="76">
        <v>43583</v>
      </c>
      <c r="AA396" s="77">
        <v>42461</v>
      </c>
    </row>
    <row r="397" spans="26:27">
      <c r="Z397" s="76">
        <v>43584</v>
      </c>
      <c r="AA397" s="77">
        <v>42461</v>
      </c>
    </row>
    <row r="398" spans="26:27">
      <c r="Z398" s="76">
        <v>43585</v>
      </c>
      <c r="AA398" s="77">
        <v>42461</v>
      </c>
    </row>
    <row r="399" spans="26:27">
      <c r="Z399" s="76">
        <v>43586</v>
      </c>
      <c r="AA399" s="77">
        <v>42461</v>
      </c>
    </row>
    <row r="400" spans="26:27">
      <c r="Z400" s="76">
        <v>43587</v>
      </c>
      <c r="AA400" s="77">
        <v>42491</v>
      </c>
    </row>
    <row r="401" spans="26:27">
      <c r="Z401" s="76">
        <v>43588</v>
      </c>
      <c r="AA401" s="77">
        <v>42491</v>
      </c>
    </row>
    <row r="402" spans="26:27">
      <c r="Z402" s="76">
        <v>43589</v>
      </c>
      <c r="AA402" s="77">
        <v>42491</v>
      </c>
    </row>
    <row r="403" spans="26:27">
      <c r="Z403" s="76">
        <v>43590</v>
      </c>
      <c r="AA403" s="77">
        <v>42491</v>
      </c>
    </row>
    <row r="404" spans="26:27">
      <c r="Z404" s="76">
        <v>43591</v>
      </c>
      <c r="AA404" s="77">
        <v>42491</v>
      </c>
    </row>
    <row r="405" spans="26:27">
      <c r="Z405" s="76">
        <v>43592</v>
      </c>
      <c r="AA405" s="77">
        <v>42491</v>
      </c>
    </row>
    <row r="406" spans="26:27">
      <c r="Z406" s="76">
        <v>43593</v>
      </c>
      <c r="AA406" s="77">
        <v>42491</v>
      </c>
    </row>
    <row r="407" spans="26:27">
      <c r="Z407" s="76">
        <v>43594</v>
      </c>
      <c r="AA407" s="77">
        <v>42491</v>
      </c>
    </row>
    <row r="408" spans="26:27">
      <c r="Z408" s="76">
        <v>43595</v>
      </c>
      <c r="AA408" s="77">
        <v>42491</v>
      </c>
    </row>
    <row r="409" spans="26:27">
      <c r="Z409" s="76">
        <v>43596</v>
      </c>
      <c r="AA409" s="77">
        <v>42491</v>
      </c>
    </row>
    <row r="410" spans="26:27">
      <c r="Z410" s="76">
        <v>43597</v>
      </c>
      <c r="AA410" s="77">
        <v>42491</v>
      </c>
    </row>
    <row r="411" spans="26:27">
      <c r="Z411" s="76">
        <v>43598</v>
      </c>
      <c r="AA411" s="77">
        <v>42491</v>
      </c>
    </row>
    <row r="412" spans="26:27">
      <c r="Z412" s="76">
        <v>43599</v>
      </c>
      <c r="AA412" s="77">
        <v>42491</v>
      </c>
    </row>
    <row r="413" spans="26:27">
      <c r="Z413" s="76">
        <v>43600</v>
      </c>
      <c r="AA413" s="77">
        <v>42491</v>
      </c>
    </row>
    <row r="414" spans="26:27">
      <c r="Z414" s="76">
        <v>43601</v>
      </c>
      <c r="AA414" s="77">
        <v>42491</v>
      </c>
    </row>
    <row r="415" spans="26:27">
      <c r="Z415" s="76">
        <v>43602</v>
      </c>
      <c r="AA415" s="77">
        <v>42491</v>
      </c>
    </row>
    <row r="416" spans="26:27">
      <c r="Z416" s="76">
        <v>43603</v>
      </c>
      <c r="AA416" s="77">
        <v>42491</v>
      </c>
    </row>
    <row r="417" spans="26:27">
      <c r="Z417" s="76">
        <v>43604</v>
      </c>
      <c r="AA417" s="77">
        <v>42491</v>
      </c>
    </row>
    <row r="418" spans="26:27">
      <c r="Z418" s="76">
        <v>43605</v>
      </c>
      <c r="AA418" s="77">
        <v>42491</v>
      </c>
    </row>
    <row r="419" spans="26:27">
      <c r="Z419" s="76">
        <v>43606</v>
      </c>
      <c r="AA419" s="77">
        <v>42491</v>
      </c>
    </row>
    <row r="420" spans="26:27">
      <c r="Z420" s="76">
        <v>43607</v>
      </c>
      <c r="AA420" s="77">
        <v>42491</v>
      </c>
    </row>
    <row r="421" spans="26:27">
      <c r="Z421" s="76">
        <v>43608</v>
      </c>
      <c r="AA421" s="77">
        <v>42491</v>
      </c>
    </row>
    <row r="422" spans="26:27">
      <c r="Z422" s="76">
        <v>43609</v>
      </c>
      <c r="AA422" s="77">
        <v>42491</v>
      </c>
    </row>
    <row r="423" spans="26:27">
      <c r="Z423" s="76">
        <v>43610</v>
      </c>
      <c r="AA423" s="77">
        <v>42491</v>
      </c>
    </row>
    <row r="424" spans="26:27">
      <c r="Z424" s="76">
        <v>43611</v>
      </c>
      <c r="AA424" s="77">
        <v>42491</v>
      </c>
    </row>
    <row r="425" spans="26:27">
      <c r="Z425" s="76">
        <v>43612</v>
      </c>
      <c r="AA425" s="77">
        <v>42491</v>
      </c>
    </row>
    <row r="426" spans="26:27">
      <c r="Z426" s="76">
        <v>43613</v>
      </c>
      <c r="AA426" s="77">
        <v>42491</v>
      </c>
    </row>
    <row r="427" spans="26:27">
      <c r="Z427" s="76">
        <v>43614</v>
      </c>
      <c r="AA427" s="77">
        <v>42491</v>
      </c>
    </row>
    <row r="428" spans="26:27">
      <c r="Z428" s="76">
        <v>43615</v>
      </c>
      <c r="AA428" s="77">
        <v>42491</v>
      </c>
    </row>
    <row r="429" spans="26:27">
      <c r="Z429" s="76">
        <v>43616</v>
      </c>
      <c r="AA429" s="77">
        <v>42491</v>
      </c>
    </row>
    <row r="430" spans="26:27">
      <c r="Z430" s="76">
        <v>43617</v>
      </c>
      <c r="AA430" s="77">
        <v>42491</v>
      </c>
    </row>
    <row r="431" spans="26:27">
      <c r="Z431" s="76">
        <v>43618</v>
      </c>
      <c r="AA431" s="77">
        <v>42522</v>
      </c>
    </row>
    <row r="432" spans="26:27">
      <c r="Z432" s="76">
        <v>43619</v>
      </c>
      <c r="AA432" s="77">
        <v>42522</v>
      </c>
    </row>
    <row r="433" spans="26:27">
      <c r="Z433" s="76">
        <v>43620</v>
      </c>
      <c r="AA433" s="77">
        <v>42522</v>
      </c>
    </row>
    <row r="434" spans="26:27">
      <c r="Z434" s="76">
        <v>43621</v>
      </c>
      <c r="AA434" s="77">
        <v>42522</v>
      </c>
    </row>
    <row r="435" spans="26:27">
      <c r="Z435" s="76">
        <v>43622</v>
      </c>
      <c r="AA435" s="77">
        <v>42522</v>
      </c>
    </row>
    <row r="436" spans="26:27">
      <c r="Z436" s="76">
        <v>43623</v>
      </c>
      <c r="AA436" s="77">
        <v>42522</v>
      </c>
    </row>
    <row r="437" spans="26:27">
      <c r="Z437" s="76">
        <v>43624</v>
      </c>
      <c r="AA437" s="77">
        <v>42522</v>
      </c>
    </row>
    <row r="438" spans="26:27">
      <c r="Z438" s="76">
        <v>43625</v>
      </c>
      <c r="AA438" s="77">
        <v>42522</v>
      </c>
    </row>
    <row r="439" spans="26:27">
      <c r="Z439" s="76">
        <v>43626</v>
      </c>
      <c r="AA439" s="77">
        <v>42522</v>
      </c>
    </row>
    <row r="440" spans="26:27">
      <c r="Z440" s="76">
        <v>43627</v>
      </c>
      <c r="AA440" s="77">
        <v>42522</v>
      </c>
    </row>
    <row r="441" spans="26:27">
      <c r="Z441" s="76">
        <v>43628</v>
      </c>
      <c r="AA441" s="77">
        <v>42522</v>
      </c>
    </row>
    <row r="442" spans="26:27">
      <c r="Z442" s="76">
        <v>43629</v>
      </c>
      <c r="AA442" s="77">
        <v>42522</v>
      </c>
    </row>
    <row r="443" spans="26:27">
      <c r="Z443" s="76">
        <v>43630</v>
      </c>
      <c r="AA443" s="77">
        <v>42522</v>
      </c>
    </row>
    <row r="444" spans="26:27">
      <c r="Z444" s="76">
        <v>43631</v>
      </c>
      <c r="AA444" s="77">
        <v>42522</v>
      </c>
    </row>
    <row r="445" spans="26:27">
      <c r="Z445" s="76">
        <v>43632</v>
      </c>
      <c r="AA445" s="77">
        <v>42522</v>
      </c>
    </row>
    <row r="446" spans="26:27">
      <c r="Z446" s="76">
        <v>43633</v>
      </c>
      <c r="AA446" s="77">
        <v>42522</v>
      </c>
    </row>
    <row r="447" spans="26:27">
      <c r="Z447" s="76">
        <v>43634</v>
      </c>
      <c r="AA447" s="77">
        <v>42522</v>
      </c>
    </row>
    <row r="448" spans="26:27">
      <c r="Z448" s="76">
        <v>43635</v>
      </c>
      <c r="AA448" s="77">
        <v>42522</v>
      </c>
    </row>
    <row r="449" spans="26:27">
      <c r="Z449" s="76">
        <v>43636</v>
      </c>
      <c r="AA449" s="77">
        <v>42522</v>
      </c>
    </row>
    <row r="450" spans="26:27">
      <c r="Z450" s="76">
        <v>43637</v>
      </c>
      <c r="AA450" s="77">
        <v>42522</v>
      </c>
    </row>
    <row r="451" spans="26:27">
      <c r="Z451" s="76">
        <v>43638</v>
      </c>
      <c r="AA451" s="77">
        <v>42522</v>
      </c>
    </row>
    <row r="452" spans="26:27">
      <c r="Z452" s="76">
        <v>43639</v>
      </c>
      <c r="AA452" s="77">
        <v>42522</v>
      </c>
    </row>
    <row r="453" spans="26:27">
      <c r="Z453" s="76">
        <v>43640</v>
      </c>
      <c r="AA453" s="77">
        <v>42522</v>
      </c>
    </row>
    <row r="454" spans="26:27">
      <c r="Z454" s="76">
        <v>43641</v>
      </c>
      <c r="AA454" s="77">
        <v>42522</v>
      </c>
    </row>
    <row r="455" spans="26:27">
      <c r="Z455" s="76">
        <v>43642</v>
      </c>
      <c r="AA455" s="77">
        <v>42522</v>
      </c>
    </row>
    <row r="456" spans="26:27">
      <c r="Z456" s="76">
        <v>43643</v>
      </c>
      <c r="AA456" s="77">
        <v>42522</v>
      </c>
    </row>
    <row r="457" spans="26:27">
      <c r="Z457" s="76">
        <v>43644</v>
      </c>
      <c r="AA457" s="77">
        <v>42522</v>
      </c>
    </row>
    <row r="458" spans="26:27">
      <c r="Z458" s="76">
        <v>43645</v>
      </c>
      <c r="AA458" s="77">
        <v>42522</v>
      </c>
    </row>
    <row r="459" spans="26:27">
      <c r="Z459" s="76">
        <v>43646</v>
      </c>
      <c r="AA459" s="77">
        <v>42522</v>
      </c>
    </row>
    <row r="460" spans="26:27">
      <c r="Z460" s="76">
        <v>43647</v>
      </c>
      <c r="AA460" s="77">
        <v>42522</v>
      </c>
    </row>
    <row r="461" spans="26:27">
      <c r="Z461" s="76">
        <v>43648</v>
      </c>
      <c r="AA461" s="77">
        <v>42552</v>
      </c>
    </row>
    <row r="462" spans="26:27">
      <c r="Z462" s="76">
        <v>43649</v>
      </c>
      <c r="AA462" s="77">
        <v>42552</v>
      </c>
    </row>
    <row r="463" spans="26:27">
      <c r="Z463" s="76">
        <v>43650</v>
      </c>
      <c r="AA463" s="77">
        <v>42552</v>
      </c>
    </row>
    <row r="464" spans="26:27">
      <c r="Z464" s="76">
        <v>43651</v>
      </c>
      <c r="AA464" s="77">
        <v>42552</v>
      </c>
    </row>
    <row r="465" spans="26:27">
      <c r="Z465" s="76">
        <v>43652</v>
      </c>
      <c r="AA465" s="77">
        <v>42552</v>
      </c>
    </row>
    <row r="466" spans="26:27">
      <c r="Z466" s="76">
        <v>43653</v>
      </c>
      <c r="AA466" s="77">
        <v>42552</v>
      </c>
    </row>
    <row r="467" spans="26:27">
      <c r="Z467" s="76">
        <v>43654</v>
      </c>
      <c r="AA467" s="77">
        <v>42552</v>
      </c>
    </row>
    <row r="468" spans="26:27">
      <c r="Z468" s="76">
        <v>43655</v>
      </c>
      <c r="AA468" s="77">
        <v>42552</v>
      </c>
    </row>
    <row r="469" spans="26:27">
      <c r="Z469" s="76">
        <v>43656</v>
      </c>
      <c r="AA469" s="77">
        <v>42552</v>
      </c>
    </row>
    <row r="470" spans="26:27">
      <c r="Z470" s="76">
        <v>43657</v>
      </c>
      <c r="AA470" s="77">
        <v>42552</v>
      </c>
    </row>
    <row r="471" spans="26:27">
      <c r="Z471" s="76">
        <v>43658</v>
      </c>
      <c r="AA471" s="77">
        <v>42552</v>
      </c>
    </row>
    <row r="472" spans="26:27">
      <c r="Z472" s="76">
        <v>43659</v>
      </c>
      <c r="AA472" s="77">
        <v>42552</v>
      </c>
    </row>
    <row r="473" spans="26:27">
      <c r="Z473" s="76">
        <v>43660</v>
      </c>
      <c r="AA473" s="77">
        <v>42552</v>
      </c>
    </row>
    <row r="474" spans="26:27">
      <c r="Z474" s="76">
        <v>43661</v>
      </c>
      <c r="AA474" s="77">
        <v>42552</v>
      </c>
    </row>
    <row r="475" spans="26:27">
      <c r="Z475" s="76">
        <v>43662</v>
      </c>
      <c r="AA475" s="77">
        <v>42552</v>
      </c>
    </row>
    <row r="476" spans="26:27">
      <c r="Z476" s="76">
        <v>43663</v>
      </c>
      <c r="AA476" s="77">
        <v>42552</v>
      </c>
    </row>
    <row r="477" spans="26:27">
      <c r="Z477" s="76">
        <v>43664</v>
      </c>
      <c r="AA477" s="77">
        <v>42552</v>
      </c>
    </row>
    <row r="478" spans="26:27">
      <c r="Z478" s="76">
        <v>43665</v>
      </c>
      <c r="AA478" s="77">
        <v>42552</v>
      </c>
    </row>
    <row r="479" spans="26:27">
      <c r="Z479" s="76">
        <v>43666</v>
      </c>
      <c r="AA479" s="77">
        <v>42552</v>
      </c>
    </row>
    <row r="480" spans="26:27">
      <c r="Z480" s="76">
        <v>43667</v>
      </c>
      <c r="AA480" s="77">
        <v>42552</v>
      </c>
    </row>
    <row r="481" spans="26:27">
      <c r="Z481" s="76">
        <v>43668</v>
      </c>
      <c r="AA481" s="77">
        <v>42552</v>
      </c>
    </row>
    <row r="482" spans="26:27">
      <c r="Z482" s="76">
        <v>43669</v>
      </c>
      <c r="AA482" s="77">
        <v>42552</v>
      </c>
    </row>
    <row r="483" spans="26:27">
      <c r="Z483" s="76">
        <v>43670</v>
      </c>
      <c r="AA483" s="77">
        <v>42552</v>
      </c>
    </row>
    <row r="484" spans="26:27">
      <c r="Z484" s="76">
        <v>43671</v>
      </c>
      <c r="AA484" s="77">
        <v>42552</v>
      </c>
    </row>
    <row r="485" spans="26:27">
      <c r="Z485" s="76">
        <v>43672</v>
      </c>
      <c r="AA485" s="77">
        <v>42552</v>
      </c>
    </row>
    <row r="486" spans="26:27">
      <c r="Z486" s="76">
        <v>43673</v>
      </c>
      <c r="AA486" s="77">
        <v>42552</v>
      </c>
    </row>
    <row r="487" spans="26:27">
      <c r="Z487" s="76">
        <v>43674</v>
      </c>
      <c r="AA487" s="77">
        <v>42552</v>
      </c>
    </row>
    <row r="488" spans="26:27">
      <c r="Z488" s="76">
        <v>43675</v>
      </c>
      <c r="AA488" s="77">
        <v>42552</v>
      </c>
    </row>
    <row r="489" spans="26:27">
      <c r="Z489" s="76">
        <v>43676</v>
      </c>
      <c r="AA489" s="77">
        <v>42552</v>
      </c>
    </row>
    <row r="490" spans="26:27">
      <c r="Z490" s="76">
        <v>43677</v>
      </c>
      <c r="AA490" s="77">
        <v>42552</v>
      </c>
    </row>
    <row r="491" spans="26:27">
      <c r="Z491" s="76">
        <v>43678</v>
      </c>
      <c r="AA491" s="77">
        <v>42552</v>
      </c>
    </row>
    <row r="492" spans="26:27">
      <c r="Z492" s="76">
        <v>43679</v>
      </c>
      <c r="AA492" s="77">
        <v>42583</v>
      </c>
    </row>
    <row r="493" spans="26:27">
      <c r="Z493" s="76">
        <v>43680</v>
      </c>
      <c r="AA493" s="77">
        <v>42583</v>
      </c>
    </row>
    <row r="494" spans="26:27">
      <c r="Z494" s="76">
        <v>43681</v>
      </c>
      <c r="AA494" s="77">
        <v>42583</v>
      </c>
    </row>
    <row r="495" spans="26:27">
      <c r="Z495" s="76">
        <v>43682</v>
      </c>
      <c r="AA495" s="77">
        <v>42583</v>
      </c>
    </row>
    <row r="496" spans="26:27">
      <c r="Z496" s="76">
        <v>43683</v>
      </c>
      <c r="AA496" s="77">
        <v>42583</v>
      </c>
    </row>
    <row r="497" spans="26:27">
      <c r="Z497" s="76">
        <v>43684</v>
      </c>
      <c r="AA497" s="77">
        <v>42583</v>
      </c>
    </row>
    <row r="498" spans="26:27">
      <c r="Z498" s="76">
        <v>43685</v>
      </c>
      <c r="AA498" s="77">
        <v>42583</v>
      </c>
    </row>
    <row r="499" spans="26:27">
      <c r="Z499" s="76">
        <v>43686</v>
      </c>
      <c r="AA499" s="77">
        <v>42583</v>
      </c>
    </row>
    <row r="500" spans="26:27">
      <c r="Z500" s="76">
        <v>43687</v>
      </c>
      <c r="AA500" s="77">
        <v>42583</v>
      </c>
    </row>
    <row r="501" spans="26:27">
      <c r="Z501" s="76">
        <v>43688</v>
      </c>
      <c r="AA501" s="77">
        <v>42583</v>
      </c>
    </row>
    <row r="502" spans="26:27">
      <c r="Z502" s="76">
        <v>43689</v>
      </c>
      <c r="AA502" s="77">
        <v>42583</v>
      </c>
    </row>
    <row r="503" spans="26:27">
      <c r="Z503" s="76">
        <v>43690</v>
      </c>
      <c r="AA503" s="77">
        <v>42583</v>
      </c>
    </row>
    <row r="504" spans="26:27">
      <c r="Z504" s="76">
        <v>43691</v>
      </c>
      <c r="AA504" s="77">
        <v>42583</v>
      </c>
    </row>
    <row r="505" spans="26:27">
      <c r="Z505" s="76">
        <v>43692</v>
      </c>
      <c r="AA505" s="77">
        <v>42583</v>
      </c>
    </row>
    <row r="506" spans="26:27">
      <c r="Z506" s="76">
        <v>43693</v>
      </c>
      <c r="AA506" s="77">
        <v>42583</v>
      </c>
    </row>
    <row r="507" spans="26:27">
      <c r="Z507" s="76">
        <v>43694</v>
      </c>
      <c r="AA507" s="77">
        <v>42583</v>
      </c>
    </row>
    <row r="508" spans="26:27">
      <c r="Z508" s="76">
        <v>43695</v>
      </c>
      <c r="AA508" s="77">
        <v>42583</v>
      </c>
    </row>
    <row r="509" spans="26:27">
      <c r="Z509" s="76">
        <v>43696</v>
      </c>
      <c r="AA509" s="77">
        <v>42583</v>
      </c>
    </row>
    <row r="510" spans="26:27">
      <c r="Z510" s="76">
        <v>43697</v>
      </c>
      <c r="AA510" s="77">
        <v>42583</v>
      </c>
    </row>
    <row r="511" spans="26:27">
      <c r="Z511" s="76">
        <v>43698</v>
      </c>
      <c r="AA511" s="77">
        <v>42583</v>
      </c>
    </row>
    <row r="512" spans="26:27">
      <c r="Z512" s="76">
        <v>43699</v>
      </c>
      <c r="AA512" s="77">
        <v>42583</v>
      </c>
    </row>
    <row r="513" spans="26:27">
      <c r="Z513" s="76">
        <v>43700</v>
      </c>
      <c r="AA513" s="77">
        <v>42583</v>
      </c>
    </row>
    <row r="514" spans="26:27">
      <c r="Z514" s="76">
        <v>43701</v>
      </c>
      <c r="AA514" s="77">
        <v>42583</v>
      </c>
    </row>
    <row r="515" spans="26:27">
      <c r="Z515" s="76">
        <v>43702</v>
      </c>
      <c r="AA515" s="77">
        <v>42583</v>
      </c>
    </row>
    <row r="516" spans="26:27">
      <c r="Z516" s="76">
        <v>43703</v>
      </c>
      <c r="AA516" s="77">
        <v>42583</v>
      </c>
    </row>
    <row r="517" spans="26:27">
      <c r="Z517" s="76">
        <v>43704</v>
      </c>
      <c r="AA517" s="77">
        <v>42583</v>
      </c>
    </row>
    <row r="518" spans="26:27">
      <c r="Z518" s="76">
        <v>43705</v>
      </c>
      <c r="AA518" s="77">
        <v>42583</v>
      </c>
    </row>
    <row r="519" spans="26:27">
      <c r="Z519" s="76">
        <v>43706</v>
      </c>
      <c r="AA519" s="77">
        <v>42583</v>
      </c>
    </row>
    <row r="520" spans="26:27">
      <c r="Z520" s="76">
        <v>43707</v>
      </c>
      <c r="AA520" s="77">
        <v>42583</v>
      </c>
    </row>
    <row r="521" spans="26:27">
      <c r="Z521" s="76">
        <v>43708</v>
      </c>
      <c r="AA521" s="77">
        <v>42583</v>
      </c>
    </row>
    <row r="522" spans="26:27">
      <c r="Z522" s="76">
        <v>43709</v>
      </c>
      <c r="AA522" s="77">
        <v>42583</v>
      </c>
    </row>
    <row r="523" spans="26:27">
      <c r="Z523" s="76">
        <v>43710</v>
      </c>
      <c r="AA523" s="77">
        <v>42614</v>
      </c>
    </row>
    <row r="524" spans="26:27">
      <c r="Z524" s="76">
        <v>43711</v>
      </c>
      <c r="AA524" s="77">
        <v>42614</v>
      </c>
    </row>
    <row r="525" spans="26:27">
      <c r="Z525" s="76">
        <v>43712</v>
      </c>
      <c r="AA525" s="77">
        <v>42614</v>
      </c>
    </row>
    <row r="526" spans="26:27">
      <c r="Z526" s="76">
        <v>43713</v>
      </c>
      <c r="AA526" s="77">
        <v>42614</v>
      </c>
    </row>
    <row r="527" spans="26:27">
      <c r="Z527" s="76">
        <v>43714</v>
      </c>
      <c r="AA527" s="77">
        <v>42614</v>
      </c>
    </row>
    <row r="528" spans="26:27">
      <c r="Z528" s="76">
        <v>43715</v>
      </c>
      <c r="AA528" s="77">
        <v>42614</v>
      </c>
    </row>
    <row r="529" spans="26:27">
      <c r="Z529" s="76">
        <v>43716</v>
      </c>
      <c r="AA529" s="77">
        <v>42614</v>
      </c>
    </row>
    <row r="530" spans="26:27">
      <c r="Z530" s="76">
        <v>43717</v>
      </c>
      <c r="AA530" s="77">
        <v>42614</v>
      </c>
    </row>
    <row r="531" spans="26:27">
      <c r="Z531" s="76">
        <v>43718</v>
      </c>
      <c r="AA531" s="77">
        <v>42614</v>
      </c>
    </row>
    <row r="532" spans="26:27">
      <c r="Z532" s="76">
        <v>43719</v>
      </c>
      <c r="AA532" s="77">
        <v>42614</v>
      </c>
    </row>
    <row r="533" spans="26:27">
      <c r="Z533" s="76">
        <v>43720</v>
      </c>
      <c r="AA533" s="77">
        <v>42614</v>
      </c>
    </row>
    <row r="534" spans="26:27">
      <c r="Z534" s="76">
        <v>43721</v>
      </c>
      <c r="AA534" s="77">
        <v>42614</v>
      </c>
    </row>
    <row r="535" spans="26:27">
      <c r="Z535" s="76">
        <v>43722</v>
      </c>
      <c r="AA535" s="77">
        <v>42614</v>
      </c>
    </row>
    <row r="536" spans="26:27">
      <c r="Z536" s="76">
        <v>43723</v>
      </c>
      <c r="AA536" s="77">
        <v>42614</v>
      </c>
    </row>
    <row r="537" spans="26:27">
      <c r="Z537" s="76">
        <v>43724</v>
      </c>
      <c r="AA537" s="77">
        <v>42614</v>
      </c>
    </row>
    <row r="538" spans="26:27">
      <c r="Z538" s="76">
        <v>43725</v>
      </c>
      <c r="AA538" s="77">
        <v>42614</v>
      </c>
    </row>
    <row r="539" spans="26:27">
      <c r="Z539" s="76">
        <v>43726</v>
      </c>
      <c r="AA539" s="77">
        <v>42614</v>
      </c>
    </row>
    <row r="540" spans="26:27">
      <c r="Z540" s="76">
        <v>43727</v>
      </c>
      <c r="AA540" s="77">
        <v>42614</v>
      </c>
    </row>
    <row r="541" spans="26:27">
      <c r="Z541" s="76">
        <v>43728</v>
      </c>
      <c r="AA541" s="77">
        <v>42614</v>
      </c>
    </row>
    <row r="542" spans="26:27">
      <c r="Z542" s="76">
        <v>43729</v>
      </c>
      <c r="AA542" s="77">
        <v>42614</v>
      </c>
    </row>
    <row r="543" spans="26:27">
      <c r="Z543" s="76">
        <v>43730</v>
      </c>
      <c r="AA543" s="77">
        <v>42614</v>
      </c>
    </row>
    <row r="544" spans="26:27">
      <c r="Z544" s="76">
        <v>43731</v>
      </c>
      <c r="AA544" s="77">
        <v>42614</v>
      </c>
    </row>
    <row r="545" spans="26:27">
      <c r="Z545" s="76">
        <v>43732</v>
      </c>
      <c r="AA545" s="77">
        <v>42614</v>
      </c>
    </row>
    <row r="546" spans="26:27">
      <c r="Z546" s="76">
        <v>43733</v>
      </c>
      <c r="AA546" s="77">
        <v>42614</v>
      </c>
    </row>
    <row r="547" spans="26:27">
      <c r="Z547" s="76">
        <v>43734</v>
      </c>
      <c r="AA547" s="77">
        <v>42614</v>
      </c>
    </row>
    <row r="548" spans="26:27">
      <c r="Z548" s="76">
        <v>43735</v>
      </c>
      <c r="AA548" s="77">
        <v>42614</v>
      </c>
    </row>
    <row r="549" spans="26:27">
      <c r="Z549" s="76">
        <v>43736</v>
      </c>
      <c r="AA549" s="77">
        <v>42614</v>
      </c>
    </row>
    <row r="550" spans="26:27">
      <c r="Z550" s="76">
        <v>43737</v>
      </c>
      <c r="AA550" s="77">
        <v>42614</v>
      </c>
    </row>
    <row r="551" spans="26:27">
      <c r="Z551" s="76">
        <v>43738</v>
      </c>
      <c r="AA551" s="77">
        <v>42614</v>
      </c>
    </row>
    <row r="552" spans="26:27">
      <c r="Z552" s="76">
        <v>43739</v>
      </c>
      <c r="AA552" s="77">
        <v>42614</v>
      </c>
    </row>
    <row r="553" spans="26:27">
      <c r="Z553" s="76">
        <v>43740</v>
      </c>
      <c r="AA553" s="77">
        <v>42644</v>
      </c>
    </row>
    <row r="554" spans="26:27">
      <c r="Z554" s="76">
        <v>43741</v>
      </c>
      <c r="AA554" s="77">
        <v>42644</v>
      </c>
    </row>
    <row r="555" spans="26:27">
      <c r="Z555" s="76">
        <v>43742</v>
      </c>
      <c r="AA555" s="77">
        <v>42644</v>
      </c>
    </row>
    <row r="556" spans="26:27">
      <c r="Z556" s="76">
        <v>43743</v>
      </c>
      <c r="AA556" s="77">
        <v>42644</v>
      </c>
    </row>
    <row r="557" spans="26:27">
      <c r="Z557" s="76">
        <v>43744</v>
      </c>
      <c r="AA557" s="77">
        <v>42644</v>
      </c>
    </row>
    <row r="558" spans="26:27">
      <c r="Z558" s="76">
        <v>43745</v>
      </c>
      <c r="AA558" s="77">
        <v>42644</v>
      </c>
    </row>
    <row r="559" spans="26:27">
      <c r="Z559" s="76">
        <v>43746</v>
      </c>
      <c r="AA559" s="77">
        <v>42644</v>
      </c>
    </row>
    <row r="560" spans="26:27">
      <c r="Z560" s="76">
        <v>43747</v>
      </c>
      <c r="AA560" s="77">
        <v>42644</v>
      </c>
    </row>
    <row r="561" spans="26:27">
      <c r="Z561" s="76">
        <v>43748</v>
      </c>
      <c r="AA561" s="77">
        <v>42644</v>
      </c>
    </row>
    <row r="562" spans="26:27">
      <c r="Z562" s="76">
        <v>43749</v>
      </c>
      <c r="AA562" s="77">
        <v>42644</v>
      </c>
    </row>
    <row r="563" spans="26:27">
      <c r="Z563" s="76">
        <v>43750</v>
      </c>
      <c r="AA563" s="77">
        <v>42644</v>
      </c>
    </row>
    <row r="564" spans="26:27">
      <c r="Z564" s="76">
        <v>43751</v>
      </c>
      <c r="AA564" s="77">
        <v>42644</v>
      </c>
    </row>
    <row r="565" spans="26:27">
      <c r="Z565" s="76">
        <v>43752</v>
      </c>
      <c r="AA565" s="77">
        <v>42644</v>
      </c>
    </row>
    <row r="566" spans="26:27">
      <c r="Z566" s="76">
        <v>43753</v>
      </c>
      <c r="AA566" s="77">
        <v>42644</v>
      </c>
    </row>
    <row r="567" spans="26:27">
      <c r="Z567" s="76">
        <v>43754</v>
      </c>
      <c r="AA567" s="77">
        <v>42644</v>
      </c>
    </row>
    <row r="568" spans="26:27">
      <c r="Z568" s="76">
        <v>43755</v>
      </c>
      <c r="AA568" s="77">
        <v>42644</v>
      </c>
    </row>
    <row r="569" spans="26:27">
      <c r="Z569" s="76">
        <v>43756</v>
      </c>
      <c r="AA569" s="77">
        <v>42644</v>
      </c>
    </row>
    <row r="570" spans="26:27">
      <c r="Z570" s="76">
        <v>43757</v>
      </c>
      <c r="AA570" s="77">
        <v>42644</v>
      </c>
    </row>
    <row r="571" spans="26:27">
      <c r="Z571" s="76">
        <v>43758</v>
      </c>
      <c r="AA571" s="77">
        <v>42644</v>
      </c>
    </row>
    <row r="572" spans="26:27">
      <c r="Z572" s="76">
        <v>43759</v>
      </c>
      <c r="AA572" s="77">
        <v>42644</v>
      </c>
    </row>
    <row r="573" spans="26:27">
      <c r="Z573" s="76">
        <v>43760</v>
      </c>
      <c r="AA573" s="77">
        <v>42644</v>
      </c>
    </row>
    <row r="574" spans="26:27">
      <c r="Z574" s="76">
        <v>43761</v>
      </c>
      <c r="AA574" s="77">
        <v>42644</v>
      </c>
    </row>
    <row r="575" spans="26:27">
      <c r="Z575" s="76">
        <v>43762</v>
      </c>
      <c r="AA575" s="77">
        <v>42644</v>
      </c>
    </row>
    <row r="576" spans="26:27">
      <c r="Z576" s="76">
        <v>43763</v>
      </c>
      <c r="AA576" s="77">
        <v>42644</v>
      </c>
    </row>
    <row r="577" spans="26:27">
      <c r="Z577" s="76">
        <v>43764</v>
      </c>
      <c r="AA577" s="77">
        <v>42644</v>
      </c>
    </row>
    <row r="578" spans="26:27">
      <c r="Z578" s="76">
        <v>43765</v>
      </c>
      <c r="AA578" s="77">
        <v>42644</v>
      </c>
    </row>
    <row r="579" spans="26:27">
      <c r="Z579" s="76">
        <v>43766</v>
      </c>
      <c r="AA579" s="77">
        <v>42644</v>
      </c>
    </row>
    <row r="580" spans="26:27">
      <c r="Z580" s="76">
        <v>43767</v>
      </c>
      <c r="AA580" s="77">
        <v>42644</v>
      </c>
    </row>
    <row r="581" spans="26:27">
      <c r="Z581" s="76">
        <v>43768</v>
      </c>
      <c r="AA581" s="77">
        <v>42644</v>
      </c>
    </row>
    <row r="582" spans="26:27">
      <c r="Z582" s="76">
        <v>43769</v>
      </c>
      <c r="AA582" s="77">
        <v>42644</v>
      </c>
    </row>
    <row r="583" spans="26:27">
      <c r="Z583" s="76">
        <v>43770</v>
      </c>
      <c r="AA583" s="77">
        <v>42644</v>
      </c>
    </row>
    <row r="584" spans="26:27">
      <c r="Z584" s="76">
        <v>43771</v>
      </c>
      <c r="AA584" s="77">
        <v>42675</v>
      </c>
    </row>
    <row r="585" spans="26:27">
      <c r="Z585" s="76">
        <v>43772</v>
      </c>
      <c r="AA585" s="77">
        <v>42675</v>
      </c>
    </row>
    <row r="586" spans="26:27">
      <c r="Z586" s="76">
        <v>43773</v>
      </c>
      <c r="AA586" s="77">
        <v>42675</v>
      </c>
    </row>
    <row r="587" spans="26:27">
      <c r="Z587" s="76">
        <v>43774</v>
      </c>
      <c r="AA587" s="77">
        <v>42675</v>
      </c>
    </row>
    <row r="588" spans="26:27">
      <c r="Z588" s="76">
        <v>43775</v>
      </c>
      <c r="AA588" s="77">
        <v>42675</v>
      </c>
    </row>
    <row r="589" spans="26:27">
      <c r="Z589" s="76">
        <v>43776</v>
      </c>
      <c r="AA589" s="77">
        <v>42675</v>
      </c>
    </row>
    <row r="590" spans="26:27">
      <c r="Z590" s="76">
        <v>43777</v>
      </c>
      <c r="AA590" s="77">
        <v>42675</v>
      </c>
    </row>
    <row r="591" spans="26:27">
      <c r="Z591" s="76">
        <v>43778</v>
      </c>
      <c r="AA591" s="77">
        <v>42675</v>
      </c>
    </row>
    <row r="592" spans="26:27">
      <c r="Z592" s="76">
        <v>43779</v>
      </c>
      <c r="AA592" s="77">
        <v>42675</v>
      </c>
    </row>
    <row r="593" spans="26:27">
      <c r="Z593" s="76">
        <v>43780</v>
      </c>
      <c r="AA593" s="77">
        <v>42675</v>
      </c>
    </row>
    <row r="594" spans="26:27">
      <c r="Z594" s="76">
        <v>43781</v>
      </c>
      <c r="AA594" s="77">
        <v>42675</v>
      </c>
    </row>
    <row r="595" spans="26:27">
      <c r="Z595" s="76">
        <v>43782</v>
      </c>
      <c r="AA595" s="77">
        <v>42675</v>
      </c>
    </row>
    <row r="596" spans="26:27">
      <c r="Z596" s="76">
        <v>43783</v>
      </c>
      <c r="AA596" s="77">
        <v>42675</v>
      </c>
    </row>
    <row r="597" spans="26:27">
      <c r="Z597" s="76">
        <v>43784</v>
      </c>
      <c r="AA597" s="77">
        <v>42675</v>
      </c>
    </row>
    <row r="598" spans="26:27">
      <c r="Z598" s="76">
        <v>43785</v>
      </c>
      <c r="AA598" s="77">
        <v>42675</v>
      </c>
    </row>
    <row r="599" spans="26:27">
      <c r="Z599" s="76">
        <v>43786</v>
      </c>
      <c r="AA599" s="77">
        <v>42675</v>
      </c>
    </row>
    <row r="600" spans="26:27">
      <c r="Z600" s="76">
        <v>43787</v>
      </c>
      <c r="AA600" s="77">
        <v>42675</v>
      </c>
    </row>
    <row r="601" spans="26:27">
      <c r="Z601" s="76">
        <v>43788</v>
      </c>
      <c r="AA601" s="77">
        <v>42675</v>
      </c>
    </row>
    <row r="602" spans="26:27">
      <c r="Z602" s="76">
        <v>43789</v>
      </c>
      <c r="AA602" s="77">
        <v>42675</v>
      </c>
    </row>
    <row r="603" spans="26:27">
      <c r="Z603" s="76">
        <v>43790</v>
      </c>
      <c r="AA603" s="77">
        <v>42675</v>
      </c>
    </row>
    <row r="604" spans="26:27">
      <c r="Z604" s="76">
        <v>43791</v>
      </c>
      <c r="AA604" s="77">
        <v>42675</v>
      </c>
    </row>
    <row r="605" spans="26:27">
      <c r="Z605" s="76">
        <v>43792</v>
      </c>
      <c r="AA605" s="77">
        <v>42675</v>
      </c>
    </row>
    <row r="606" spans="26:27">
      <c r="Z606" s="76">
        <v>43793</v>
      </c>
      <c r="AA606" s="77">
        <v>42675</v>
      </c>
    </row>
    <row r="607" spans="26:27">
      <c r="Z607" s="76">
        <v>43794</v>
      </c>
      <c r="AA607" s="77">
        <v>42675</v>
      </c>
    </row>
    <row r="608" spans="26:27">
      <c r="Z608" s="76">
        <v>43795</v>
      </c>
      <c r="AA608" s="77">
        <v>42675</v>
      </c>
    </row>
    <row r="609" spans="26:27">
      <c r="Z609" s="76">
        <v>43796</v>
      </c>
      <c r="AA609" s="77">
        <v>42675</v>
      </c>
    </row>
    <row r="610" spans="26:27">
      <c r="Z610" s="76">
        <v>43797</v>
      </c>
      <c r="AA610" s="77">
        <v>42675</v>
      </c>
    </row>
    <row r="611" spans="26:27">
      <c r="Z611" s="76">
        <v>43798</v>
      </c>
      <c r="AA611" s="77">
        <v>42675</v>
      </c>
    </row>
    <row r="612" spans="26:27">
      <c r="Z612" s="76">
        <v>43799</v>
      </c>
      <c r="AA612" s="77">
        <v>42675</v>
      </c>
    </row>
    <row r="613" spans="26:27">
      <c r="Z613" s="76">
        <v>43800</v>
      </c>
      <c r="AA613" s="77">
        <v>42675</v>
      </c>
    </row>
    <row r="614" spans="26:27">
      <c r="Z614" s="76">
        <v>43801</v>
      </c>
      <c r="AA614" s="77">
        <v>42705</v>
      </c>
    </row>
    <row r="615" spans="26:27">
      <c r="Z615" s="76">
        <v>43802</v>
      </c>
      <c r="AA615" s="77">
        <v>42705</v>
      </c>
    </row>
    <row r="616" spans="26:27">
      <c r="Z616" s="76">
        <v>43803</v>
      </c>
      <c r="AA616" s="77">
        <v>42705</v>
      </c>
    </row>
    <row r="617" spans="26:27">
      <c r="Z617" s="76">
        <v>43804</v>
      </c>
      <c r="AA617" s="77">
        <v>42705</v>
      </c>
    </row>
    <row r="618" spans="26:27">
      <c r="Z618" s="76">
        <v>43805</v>
      </c>
      <c r="AA618" s="77">
        <v>42705</v>
      </c>
    </row>
    <row r="619" spans="26:27">
      <c r="Z619" s="76">
        <v>43806</v>
      </c>
      <c r="AA619" s="77">
        <v>42705</v>
      </c>
    </row>
    <row r="620" spans="26:27">
      <c r="Z620" s="76">
        <v>43807</v>
      </c>
      <c r="AA620" s="77">
        <v>42705</v>
      </c>
    </row>
    <row r="621" spans="26:27">
      <c r="Z621" s="76">
        <v>43808</v>
      </c>
      <c r="AA621" s="77">
        <v>42705</v>
      </c>
    </row>
    <row r="622" spans="26:27">
      <c r="Z622" s="76">
        <v>43809</v>
      </c>
      <c r="AA622" s="77">
        <v>42705</v>
      </c>
    </row>
    <row r="623" spans="26:27">
      <c r="Z623" s="76">
        <v>43810</v>
      </c>
      <c r="AA623" s="77">
        <v>42705</v>
      </c>
    </row>
    <row r="624" spans="26:27">
      <c r="Z624" s="76">
        <v>43811</v>
      </c>
      <c r="AA624" s="77">
        <v>42705</v>
      </c>
    </row>
    <row r="625" spans="26:27">
      <c r="Z625" s="76">
        <v>43812</v>
      </c>
      <c r="AA625" s="77">
        <v>42705</v>
      </c>
    </row>
    <row r="626" spans="26:27">
      <c r="Z626" s="76">
        <v>43813</v>
      </c>
      <c r="AA626" s="77">
        <v>42705</v>
      </c>
    </row>
    <row r="627" spans="26:27">
      <c r="Z627" s="76">
        <v>43814</v>
      </c>
      <c r="AA627" s="77">
        <v>42705</v>
      </c>
    </row>
    <row r="628" spans="26:27">
      <c r="Z628" s="76">
        <v>43815</v>
      </c>
      <c r="AA628" s="77">
        <v>42705</v>
      </c>
    </row>
    <row r="629" spans="26:27">
      <c r="Z629" s="76">
        <v>43816</v>
      </c>
      <c r="AA629" s="77">
        <v>42705</v>
      </c>
    </row>
    <row r="630" spans="26:27">
      <c r="Z630" s="76">
        <v>43817</v>
      </c>
      <c r="AA630" s="77">
        <v>42705</v>
      </c>
    </row>
    <row r="631" spans="26:27">
      <c r="Z631" s="76">
        <v>43818</v>
      </c>
      <c r="AA631" s="77">
        <v>42705</v>
      </c>
    </row>
    <row r="632" spans="26:27">
      <c r="Z632" s="76">
        <v>43819</v>
      </c>
      <c r="AA632" s="77">
        <v>42705</v>
      </c>
    </row>
    <row r="633" spans="26:27">
      <c r="Z633" s="76">
        <v>43820</v>
      </c>
      <c r="AA633" s="77">
        <v>42705</v>
      </c>
    </row>
    <row r="634" spans="26:27">
      <c r="Z634" s="76">
        <v>43821</v>
      </c>
      <c r="AA634" s="77">
        <v>42705</v>
      </c>
    </row>
    <row r="635" spans="26:27">
      <c r="Z635" s="76">
        <v>43822</v>
      </c>
      <c r="AA635" s="77">
        <v>42705</v>
      </c>
    </row>
    <row r="636" spans="26:27">
      <c r="Z636" s="76">
        <v>43823</v>
      </c>
      <c r="AA636" s="77">
        <v>42705</v>
      </c>
    </row>
    <row r="637" spans="26:27">
      <c r="Z637" s="76">
        <v>43824</v>
      </c>
      <c r="AA637" s="77">
        <v>42705</v>
      </c>
    </row>
    <row r="638" spans="26:27">
      <c r="Z638" s="76">
        <v>43825</v>
      </c>
      <c r="AA638" s="77">
        <v>42705</v>
      </c>
    </row>
    <row r="639" spans="26:27">
      <c r="Z639" s="76">
        <v>43826</v>
      </c>
      <c r="AA639" s="77">
        <v>42705</v>
      </c>
    </row>
    <row r="640" spans="26:27">
      <c r="Z640" s="76">
        <v>43827</v>
      </c>
      <c r="AA640" s="77">
        <v>42705</v>
      </c>
    </row>
    <row r="641" spans="26:27">
      <c r="Z641" s="76">
        <v>43828</v>
      </c>
      <c r="AA641" s="77">
        <v>42705</v>
      </c>
    </row>
    <row r="642" spans="26:27">
      <c r="Z642" s="76">
        <v>43829</v>
      </c>
      <c r="AA642" s="77">
        <v>42705</v>
      </c>
    </row>
    <row r="643" spans="26:27">
      <c r="Z643" s="76">
        <v>43830</v>
      </c>
      <c r="AA643" s="77">
        <v>42705</v>
      </c>
    </row>
    <row r="644" spans="26:27">
      <c r="Z644" s="76">
        <v>43831</v>
      </c>
      <c r="AA644" s="77">
        <v>42705</v>
      </c>
    </row>
    <row r="645" spans="26:27">
      <c r="Z645" s="76">
        <v>43832</v>
      </c>
      <c r="AA645" s="77">
        <v>42736</v>
      </c>
    </row>
    <row r="646" spans="26:27">
      <c r="Z646" s="76">
        <v>43833</v>
      </c>
      <c r="AA646" s="77">
        <v>42736</v>
      </c>
    </row>
    <row r="647" spans="26:27">
      <c r="Z647" s="76">
        <v>43834</v>
      </c>
      <c r="AA647" s="77">
        <v>42736</v>
      </c>
    </row>
    <row r="648" spans="26:27">
      <c r="Z648" s="76">
        <v>43835</v>
      </c>
      <c r="AA648" s="77">
        <v>42736</v>
      </c>
    </row>
    <row r="649" spans="26:27">
      <c r="Z649" s="76">
        <v>43836</v>
      </c>
      <c r="AA649" s="77">
        <v>42736</v>
      </c>
    </row>
    <row r="650" spans="26:27">
      <c r="Z650" s="76">
        <v>43837</v>
      </c>
      <c r="AA650" s="77">
        <v>42736</v>
      </c>
    </row>
    <row r="651" spans="26:27">
      <c r="Z651" s="76">
        <v>43838</v>
      </c>
      <c r="AA651" s="77">
        <v>42736</v>
      </c>
    </row>
    <row r="652" spans="26:27">
      <c r="Z652" s="76">
        <v>43839</v>
      </c>
      <c r="AA652" s="77">
        <v>42736</v>
      </c>
    </row>
    <row r="653" spans="26:27">
      <c r="Z653" s="76">
        <v>43840</v>
      </c>
      <c r="AA653" s="77">
        <v>42736</v>
      </c>
    </row>
    <row r="654" spans="26:27">
      <c r="Z654" s="76">
        <v>43841</v>
      </c>
      <c r="AA654" s="77">
        <v>42736</v>
      </c>
    </row>
    <row r="655" spans="26:27">
      <c r="Z655" s="76">
        <v>43842</v>
      </c>
      <c r="AA655" s="77">
        <v>42736</v>
      </c>
    </row>
    <row r="656" spans="26:27">
      <c r="Z656" s="76">
        <v>43843</v>
      </c>
      <c r="AA656" s="77">
        <v>42736</v>
      </c>
    </row>
    <row r="657" spans="26:27">
      <c r="Z657" s="76">
        <v>43844</v>
      </c>
      <c r="AA657" s="77">
        <v>42736</v>
      </c>
    </row>
    <row r="658" spans="26:27">
      <c r="Z658" s="76">
        <v>43845</v>
      </c>
      <c r="AA658" s="77">
        <v>42736</v>
      </c>
    </row>
    <row r="659" spans="26:27">
      <c r="Z659" s="76">
        <v>43846</v>
      </c>
      <c r="AA659" s="77">
        <v>42736</v>
      </c>
    </row>
    <row r="660" spans="26:27">
      <c r="Z660" s="76">
        <v>43847</v>
      </c>
      <c r="AA660" s="77">
        <v>42736</v>
      </c>
    </row>
    <row r="661" spans="26:27">
      <c r="Z661" s="76">
        <v>43848</v>
      </c>
      <c r="AA661" s="77">
        <v>42736</v>
      </c>
    </row>
    <row r="662" spans="26:27">
      <c r="Z662" s="76">
        <v>43849</v>
      </c>
      <c r="AA662" s="77">
        <v>42736</v>
      </c>
    </row>
    <row r="663" spans="26:27">
      <c r="Z663" s="76">
        <v>43850</v>
      </c>
      <c r="AA663" s="77">
        <v>42736</v>
      </c>
    </row>
    <row r="664" spans="26:27">
      <c r="Z664" s="76">
        <v>43851</v>
      </c>
      <c r="AA664" s="77">
        <v>42736</v>
      </c>
    </row>
    <row r="665" spans="26:27">
      <c r="Z665" s="76">
        <v>43852</v>
      </c>
      <c r="AA665" s="77">
        <v>42736</v>
      </c>
    </row>
    <row r="666" spans="26:27">
      <c r="Z666" s="76">
        <v>43853</v>
      </c>
      <c r="AA666" s="77">
        <v>42736</v>
      </c>
    </row>
    <row r="667" spans="26:27">
      <c r="Z667" s="76">
        <v>43854</v>
      </c>
      <c r="AA667" s="77">
        <v>42736</v>
      </c>
    </row>
    <row r="668" spans="26:27">
      <c r="Z668" s="76">
        <v>43855</v>
      </c>
      <c r="AA668" s="77">
        <v>42736</v>
      </c>
    </row>
    <row r="669" spans="26:27">
      <c r="Z669" s="76">
        <v>43856</v>
      </c>
      <c r="AA669" s="77">
        <v>42736</v>
      </c>
    </row>
    <row r="670" spans="26:27">
      <c r="Z670" s="76">
        <v>43857</v>
      </c>
      <c r="AA670" s="77">
        <v>42736</v>
      </c>
    </row>
    <row r="671" spans="26:27">
      <c r="Z671" s="76">
        <v>43858</v>
      </c>
      <c r="AA671" s="77">
        <v>42736</v>
      </c>
    </row>
    <row r="672" spans="26:27">
      <c r="Z672" s="76">
        <v>43859</v>
      </c>
      <c r="AA672" s="77">
        <v>42736</v>
      </c>
    </row>
    <row r="673" spans="26:27">
      <c r="Z673" s="76">
        <v>43860</v>
      </c>
      <c r="AA673" s="77">
        <v>42736</v>
      </c>
    </row>
    <row r="674" spans="26:27">
      <c r="Z674" s="76">
        <v>43861</v>
      </c>
      <c r="AA674" s="77">
        <v>42736</v>
      </c>
    </row>
    <row r="675" spans="26:27">
      <c r="Z675" s="76">
        <v>43862</v>
      </c>
      <c r="AA675" s="77">
        <v>42736</v>
      </c>
    </row>
    <row r="676" spans="26:27">
      <c r="Z676" s="76">
        <v>43863</v>
      </c>
      <c r="AA676" s="77">
        <v>42767</v>
      </c>
    </row>
    <row r="677" spans="26:27">
      <c r="Z677" s="76">
        <v>43864</v>
      </c>
      <c r="AA677" s="77">
        <v>42767</v>
      </c>
    </row>
    <row r="678" spans="26:27">
      <c r="Z678" s="76">
        <v>43865</v>
      </c>
      <c r="AA678" s="77">
        <v>42767</v>
      </c>
    </row>
    <row r="679" spans="26:27">
      <c r="Z679" s="76">
        <v>43866</v>
      </c>
      <c r="AA679" s="77">
        <v>42767</v>
      </c>
    </row>
    <row r="680" spans="26:27">
      <c r="Z680" s="76">
        <v>43867</v>
      </c>
      <c r="AA680" s="77">
        <v>42767</v>
      </c>
    </row>
    <row r="681" spans="26:27">
      <c r="Z681" s="76">
        <v>43868</v>
      </c>
      <c r="AA681" s="77">
        <v>42767</v>
      </c>
    </row>
    <row r="682" spans="26:27">
      <c r="Z682" s="76">
        <v>43869</v>
      </c>
      <c r="AA682" s="77">
        <v>42767</v>
      </c>
    </row>
    <row r="683" spans="26:27">
      <c r="Z683" s="76">
        <v>43870</v>
      </c>
      <c r="AA683" s="77">
        <v>42767</v>
      </c>
    </row>
    <row r="684" spans="26:27">
      <c r="Z684" s="76">
        <v>43871</v>
      </c>
      <c r="AA684" s="77">
        <v>42767</v>
      </c>
    </row>
    <row r="685" spans="26:27">
      <c r="Z685" s="76">
        <v>43872</v>
      </c>
      <c r="AA685" s="77">
        <v>42767</v>
      </c>
    </row>
    <row r="686" spans="26:27">
      <c r="Z686" s="76">
        <v>43873</v>
      </c>
      <c r="AA686" s="77">
        <v>42767</v>
      </c>
    </row>
    <row r="687" spans="26:27">
      <c r="Z687" s="76">
        <v>43874</v>
      </c>
      <c r="AA687" s="77">
        <v>42767</v>
      </c>
    </row>
    <row r="688" spans="26:27">
      <c r="Z688" s="76">
        <v>43875</v>
      </c>
      <c r="AA688" s="77">
        <v>42767</v>
      </c>
    </row>
    <row r="689" spans="26:27">
      <c r="Z689" s="76">
        <v>43876</v>
      </c>
      <c r="AA689" s="77">
        <v>42767</v>
      </c>
    </row>
    <row r="690" spans="26:27">
      <c r="Z690" s="76">
        <v>43877</v>
      </c>
      <c r="AA690" s="77">
        <v>42767</v>
      </c>
    </row>
    <row r="691" spans="26:27">
      <c r="Z691" s="76">
        <v>43878</v>
      </c>
      <c r="AA691" s="77">
        <v>42767</v>
      </c>
    </row>
    <row r="692" spans="26:27">
      <c r="Z692" s="76">
        <v>43879</v>
      </c>
      <c r="AA692" s="77">
        <v>42767</v>
      </c>
    </row>
    <row r="693" spans="26:27">
      <c r="Z693" s="76">
        <v>43880</v>
      </c>
      <c r="AA693" s="77">
        <v>42767</v>
      </c>
    </row>
    <row r="694" spans="26:27">
      <c r="Z694" s="76">
        <v>43881</v>
      </c>
      <c r="AA694" s="77">
        <v>42767</v>
      </c>
    </row>
    <row r="695" spans="26:27">
      <c r="Z695" s="76">
        <v>43882</v>
      </c>
      <c r="AA695" s="77">
        <v>42767</v>
      </c>
    </row>
    <row r="696" spans="26:27">
      <c r="Z696" s="76">
        <v>43883</v>
      </c>
      <c r="AA696" s="77">
        <v>42767</v>
      </c>
    </row>
    <row r="697" spans="26:27">
      <c r="Z697" s="76">
        <v>43884</v>
      </c>
      <c r="AA697" s="77">
        <v>42767</v>
      </c>
    </row>
    <row r="698" spans="26:27">
      <c r="Z698" s="76">
        <v>43885</v>
      </c>
      <c r="AA698" s="77">
        <v>42767</v>
      </c>
    </row>
    <row r="699" spans="26:27">
      <c r="Z699" s="76">
        <v>43886</v>
      </c>
      <c r="AA699" s="77">
        <v>42767</v>
      </c>
    </row>
    <row r="700" spans="26:27">
      <c r="Z700" s="76">
        <v>43887</v>
      </c>
      <c r="AA700" s="77">
        <v>42767</v>
      </c>
    </row>
    <row r="701" spans="26:27">
      <c r="Z701" s="76">
        <v>43888</v>
      </c>
      <c r="AA701" s="77">
        <v>42767</v>
      </c>
    </row>
    <row r="702" spans="26:27">
      <c r="Z702" s="76">
        <v>43889</v>
      </c>
      <c r="AA702" s="77">
        <v>42767</v>
      </c>
    </row>
    <row r="703" spans="26:27">
      <c r="Z703" s="76">
        <v>43890</v>
      </c>
      <c r="AA703" s="77">
        <v>42767</v>
      </c>
    </row>
    <row r="704" spans="26:27">
      <c r="Z704" s="76">
        <v>43891</v>
      </c>
      <c r="AA704" s="77">
        <v>42795</v>
      </c>
    </row>
    <row r="705" spans="26:27">
      <c r="Z705" s="76">
        <v>43892</v>
      </c>
      <c r="AA705" s="77">
        <v>42795</v>
      </c>
    </row>
    <row r="706" spans="26:27">
      <c r="Z706" s="76">
        <v>43893</v>
      </c>
      <c r="AA706" s="77">
        <v>42795</v>
      </c>
    </row>
    <row r="707" spans="26:27">
      <c r="Z707" s="76">
        <v>43894</v>
      </c>
      <c r="AA707" s="77">
        <v>42795</v>
      </c>
    </row>
    <row r="708" spans="26:27">
      <c r="Z708" s="76">
        <v>43895</v>
      </c>
      <c r="AA708" s="77">
        <v>42795</v>
      </c>
    </row>
    <row r="709" spans="26:27">
      <c r="Z709" s="76">
        <v>43896</v>
      </c>
      <c r="AA709" s="77">
        <v>42795</v>
      </c>
    </row>
    <row r="710" spans="26:27">
      <c r="Z710" s="76">
        <v>43897</v>
      </c>
      <c r="AA710" s="77">
        <v>42795</v>
      </c>
    </row>
    <row r="711" spans="26:27">
      <c r="Z711" s="76">
        <v>43898</v>
      </c>
      <c r="AA711" s="77">
        <v>42795</v>
      </c>
    </row>
    <row r="712" spans="26:27">
      <c r="Z712" s="76">
        <v>43899</v>
      </c>
      <c r="AA712" s="77">
        <v>42795</v>
      </c>
    </row>
    <row r="713" spans="26:27">
      <c r="Z713" s="76">
        <v>43900</v>
      </c>
      <c r="AA713" s="77">
        <v>42795</v>
      </c>
    </row>
    <row r="714" spans="26:27">
      <c r="Z714" s="76">
        <v>43901</v>
      </c>
      <c r="AA714" s="77">
        <v>42795</v>
      </c>
    </row>
    <row r="715" spans="26:27">
      <c r="Z715" s="76">
        <v>43902</v>
      </c>
      <c r="AA715" s="77">
        <v>42795</v>
      </c>
    </row>
    <row r="716" spans="26:27">
      <c r="Z716" s="76">
        <v>43903</v>
      </c>
      <c r="AA716" s="77">
        <v>42795</v>
      </c>
    </row>
    <row r="717" spans="26:27">
      <c r="Z717" s="76">
        <v>43904</v>
      </c>
      <c r="AA717" s="77">
        <v>42795</v>
      </c>
    </row>
    <row r="718" spans="26:27">
      <c r="Z718" s="76">
        <v>43905</v>
      </c>
      <c r="AA718" s="77">
        <v>42795</v>
      </c>
    </row>
    <row r="719" spans="26:27">
      <c r="Z719" s="76">
        <v>43906</v>
      </c>
      <c r="AA719" s="77">
        <v>42795</v>
      </c>
    </row>
    <row r="720" spans="26:27">
      <c r="Z720" s="76">
        <v>43907</v>
      </c>
      <c r="AA720" s="77">
        <v>42795</v>
      </c>
    </row>
    <row r="721" spans="26:27">
      <c r="Z721" s="76">
        <v>43908</v>
      </c>
      <c r="AA721" s="77">
        <v>42795</v>
      </c>
    </row>
    <row r="722" spans="26:27">
      <c r="Z722" s="76">
        <v>43909</v>
      </c>
      <c r="AA722" s="77">
        <v>42795</v>
      </c>
    </row>
    <row r="723" spans="26:27">
      <c r="Z723" s="76">
        <v>43910</v>
      </c>
      <c r="AA723" s="77">
        <v>42795</v>
      </c>
    </row>
    <row r="724" spans="26:27">
      <c r="Z724" s="76">
        <v>43911</v>
      </c>
      <c r="AA724" s="77">
        <v>42795</v>
      </c>
    </row>
    <row r="725" spans="26:27">
      <c r="Z725" s="76">
        <v>43912</v>
      </c>
      <c r="AA725" s="77">
        <v>42795</v>
      </c>
    </row>
    <row r="726" spans="26:27">
      <c r="Z726" s="76">
        <v>43913</v>
      </c>
      <c r="AA726" s="77">
        <v>42795</v>
      </c>
    </row>
    <row r="727" spans="26:27">
      <c r="Z727" s="76">
        <v>43914</v>
      </c>
      <c r="AA727" s="77">
        <v>42795</v>
      </c>
    </row>
    <row r="728" spans="26:27">
      <c r="Z728" s="76">
        <v>43915</v>
      </c>
      <c r="AA728" s="77">
        <v>42795</v>
      </c>
    </row>
    <row r="729" spans="26:27">
      <c r="Z729" s="76">
        <v>43916</v>
      </c>
      <c r="AA729" s="77">
        <v>42795</v>
      </c>
    </row>
    <row r="730" spans="26:27">
      <c r="Z730" s="76">
        <v>43917</v>
      </c>
      <c r="AA730" s="77">
        <v>42795</v>
      </c>
    </row>
    <row r="731" spans="26:27">
      <c r="Z731" s="76">
        <v>43918</v>
      </c>
      <c r="AA731" s="77">
        <v>42795</v>
      </c>
    </row>
    <row r="732" spans="26:27">
      <c r="Z732" s="76">
        <v>43919</v>
      </c>
      <c r="AA732" s="77">
        <v>42795</v>
      </c>
    </row>
    <row r="733" spans="26:27">
      <c r="Z733" s="76">
        <v>43920</v>
      </c>
      <c r="AA733" s="77">
        <v>42795</v>
      </c>
    </row>
    <row r="734" spans="26:27">
      <c r="Z734" s="76">
        <v>43921</v>
      </c>
      <c r="AA734" s="77">
        <v>42795</v>
      </c>
    </row>
    <row r="735" spans="26:27">
      <c r="Z735" s="76">
        <v>43922</v>
      </c>
      <c r="AA735" s="77">
        <v>42826</v>
      </c>
    </row>
    <row r="736" spans="26:27">
      <c r="Z736" s="76">
        <v>43923</v>
      </c>
      <c r="AA736" s="77">
        <v>42826</v>
      </c>
    </row>
    <row r="737" spans="26:27">
      <c r="Z737" s="76">
        <v>43924</v>
      </c>
      <c r="AA737" s="77">
        <v>42826</v>
      </c>
    </row>
    <row r="738" spans="26:27">
      <c r="Z738" s="76">
        <v>43925</v>
      </c>
      <c r="AA738" s="77">
        <v>42826</v>
      </c>
    </row>
    <row r="739" spans="26:27">
      <c r="Z739" s="76">
        <v>43926</v>
      </c>
      <c r="AA739" s="77">
        <v>42826</v>
      </c>
    </row>
    <row r="740" spans="26:27">
      <c r="Z740" s="76">
        <v>43927</v>
      </c>
      <c r="AA740" s="77">
        <v>42826</v>
      </c>
    </row>
    <row r="741" spans="26:27">
      <c r="Z741" s="76">
        <v>43928</v>
      </c>
      <c r="AA741" s="77">
        <v>42826</v>
      </c>
    </row>
    <row r="742" spans="26:27">
      <c r="Z742" s="76">
        <v>43929</v>
      </c>
      <c r="AA742" s="77">
        <v>42826</v>
      </c>
    </row>
    <row r="743" spans="26:27">
      <c r="Z743" s="76">
        <v>43930</v>
      </c>
      <c r="AA743" s="77">
        <v>42826</v>
      </c>
    </row>
    <row r="744" spans="26:27">
      <c r="Z744" s="76">
        <v>43931</v>
      </c>
      <c r="AA744" s="77">
        <v>42826</v>
      </c>
    </row>
    <row r="745" spans="26:27">
      <c r="Z745" s="76">
        <v>43932</v>
      </c>
      <c r="AA745" s="77">
        <v>42826</v>
      </c>
    </row>
    <row r="746" spans="26:27">
      <c r="Z746" s="76">
        <v>43933</v>
      </c>
      <c r="AA746" s="77">
        <v>42826</v>
      </c>
    </row>
    <row r="747" spans="26:27">
      <c r="Z747" s="76">
        <v>43934</v>
      </c>
      <c r="AA747" s="77">
        <v>42826</v>
      </c>
    </row>
    <row r="748" spans="26:27">
      <c r="Z748" s="76">
        <v>43935</v>
      </c>
      <c r="AA748" s="77">
        <v>42826</v>
      </c>
    </row>
    <row r="749" spans="26:27">
      <c r="Z749" s="76">
        <v>43936</v>
      </c>
      <c r="AA749" s="77">
        <v>42826</v>
      </c>
    </row>
    <row r="750" spans="26:27">
      <c r="Z750" s="76">
        <v>43937</v>
      </c>
      <c r="AA750" s="77">
        <v>42826</v>
      </c>
    </row>
    <row r="751" spans="26:27">
      <c r="Z751" s="76">
        <v>43938</v>
      </c>
      <c r="AA751" s="77">
        <v>42826</v>
      </c>
    </row>
    <row r="752" spans="26:27">
      <c r="Z752" s="76">
        <v>43939</v>
      </c>
      <c r="AA752" s="77">
        <v>42826</v>
      </c>
    </row>
    <row r="753" spans="26:27">
      <c r="Z753" s="76">
        <v>43940</v>
      </c>
      <c r="AA753" s="77">
        <v>42826</v>
      </c>
    </row>
    <row r="754" spans="26:27">
      <c r="Z754" s="76">
        <v>43941</v>
      </c>
      <c r="AA754" s="77">
        <v>42826</v>
      </c>
    </row>
    <row r="755" spans="26:27">
      <c r="Z755" s="76">
        <v>43942</v>
      </c>
      <c r="AA755" s="77">
        <v>42826</v>
      </c>
    </row>
    <row r="756" spans="26:27">
      <c r="Z756" s="76">
        <v>43943</v>
      </c>
      <c r="AA756" s="77">
        <v>42826</v>
      </c>
    </row>
    <row r="757" spans="26:27">
      <c r="Z757" s="76">
        <v>43944</v>
      </c>
      <c r="AA757" s="77">
        <v>42826</v>
      </c>
    </row>
    <row r="758" spans="26:27">
      <c r="Z758" s="76">
        <v>43945</v>
      </c>
      <c r="AA758" s="77">
        <v>42826</v>
      </c>
    </row>
    <row r="759" spans="26:27">
      <c r="Z759" s="76">
        <v>43946</v>
      </c>
      <c r="AA759" s="77">
        <v>42826</v>
      </c>
    </row>
    <row r="760" spans="26:27">
      <c r="Z760" s="76">
        <v>43947</v>
      </c>
      <c r="AA760" s="77">
        <v>42826</v>
      </c>
    </row>
    <row r="761" spans="26:27">
      <c r="Z761" s="76">
        <v>43948</v>
      </c>
      <c r="AA761" s="77">
        <v>42826</v>
      </c>
    </row>
    <row r="762" spans="26:27">
      <c r="Z762" s="76">
        <v>43949</v>
      </c>
      <c r="AA762" s="77">
        <v>42826</v>
      </c>
    </row>
    <row r="763" spans="26:27">
      <c r="Z763" s="76">
        <v>43950</v>
      </c>
      <c r="AA763" s="77">
        <v>42826</v>
      </c>
    </row>
    <row r="764" spans="26:27">
      <c r="Z764" s="76">
        <v>43951</v>
      </c>
      <c r="AA764" s="77">
        <v>42826</v>
      </c>
    </row>
    <row r="765" spans="26:27">
      <c r="Z765" s="76">
        <v>43952</v>
      </c>
      <c r="AA765" s="77">
        <v>42856</v>
      </c>
    </row>
    <row r="766" spans="26:27">
      <c r="Z766" s="76">
        <v>43953</v>
      </c>
      <c r="AA766" s="77">
        <v>42856</v>
      </c>
    </row>
    <row r="767" spans="26:27">
      <c r="Z767" s="76">
        <v>43954</v>
      </c>
      <c r="AA767" s="77">
        <v>42856</v>
      </c>
    </row>
    <row r="768" spans="26:27">
      <c r="Z768" s="76">
        <v>43955</v>
      </c>
      <c r="AA768" s="77">
        <v>42856</v>
      </c>
    </row>
    <row r="769" spans="26:27">
      <c r="Z769" s="76">
        <v>43956</v>
      </c>
      <c r="AA769" s="77">
        <v>42856</v>
      </c>
    </row>
    <row r="770" spans="26:27">
      <c r="Z770" s="76">
        <v>43957</v>
      </c>
      <c r="AA770" s="77">
        <v>42856</v>
      </c>
    </row>
    <row r="771" spans="26:27">
      <c r="Z771" s="76">
        <v>43958</v>
      </c>
      <c r="AA771" s="77">
        <v>42856</v>
      </c>
    </row>
    <row r="772" spans="26:27">
      <c r="Z772" s="76">
        <v>43959</v>
      </c>
      <c r="AA772" s="77">
        <v>42856</v>
      </c>
    </row>
    <row r="773" spans="26:27">
      <c r="Z773" s="76">
        <v>43960</v>
      </c>
      <c r="AA773" s="77">
        <v>42856</v>
      </c>
    </row>
    <row r="774" spans="26:27">
      <c r="Z774" s="76">
        <v>43961</v>
      </c>
      <c r="AA774" s="77">
        <v>42856</v>
      </c>
    </row>
    <row r="775" spans="26:27">
      <c r="Z775" s="76">
        <v>43962</v>
      </c>
      <c r="AA775" s="77">
        <v>42856</v>
      </c>
    </row>
    <row r="776" spans="26:27">
      <c r="Z776" s="76">
        <v>43963</v>
      </c>
      <c r="AA776" s="77">
        <v>42856</v>
      </c>
    </row>
    <row r="777" spans="26:27">
      <c r="Z777" s="76">
        <v>43964</v>
      </c>
      <c r="AA777" s="77">
        <v>42856</v>
      </c>
    </row>
    <row r="778" spans="26:27">
      <c r="Z778" s="76">
        <v>43965</v>
      </c>
      <c r="AA778" s="77">
        <v>42856</v>
      </c>
    </row>
    <row r="779" spans="26:27">
      <c r="Z779" s="76">
        <v>43966</v>
      </c>
      <c r="AA779" s="77">
        <v>42856</v>
      </c>
    </row>
    <row r="780" spans="26:27">
      <c r="Z780" s="76">
        <v>43967</v>
      </c>
      <c r="AA780" s="77">
        <v>42856</v>
      </c>
    </row>
    <row r="781" spans="26:27">
      <c r="Z781" s="76">
        <v>43968</v>
      </c>
      <c r="AA781" s="77">
        <v>42856</v>
      </c>
    </row>
    <row r="782" spans="26:27">
      <c r="Z782" s="76">
        <v>43969</v>
      </c>
      <c r="AA782" s="77">
        <v>42856</v>
      </c>
    </row>
    <row r="783" spans="26:27">
      <c r="Z783" s="76">
        <v>43970</v>
      </c>
      <c r="AA783" s="77">
        <v>42856</v>
      </c>
    </row>
    <row r="784" spans="26:27">
      <c r="Z784" s="76">
        <v>43971</v>
      </c>
      <c r="AA784" s="77">
        <v>42856</v>
      </c>
    </row>
    <row r="785" spans="26:27">
      <c r="Z785" s="76">
        <v>43972</v>
      </c>
      <c r="AA785" s="77">
        <v>42856</v>
      </c>
    </row>
    <row r="786" spans="26:27">
      <c r="Z786" s="76">
        <v>43973</v>
      </c>
      <c r="AA786" s="77">
        <v>42856</v>
      </c>
    </row>
    <row r="787" spans="26:27">
      <c r="Z787" s="76">
        <v>43974</v>
      </c>
      <c r="AA787" s="77">
        <v>42856</v>
      </c>
    </row>
    <row r="788" spans="26:27">
      <c r="Z788" s="76">
        <v>43975</v>
      </c>
      <c r="AA788" s="77">
        <v>42856</v>
      </c>
    </row>
    <row r="789" spans="26:27">
      <c r="Z789" s="76">
        <v>43976</v>
      </c>
      <c r="AA789" s="77">
        <v>42856</v>
      </c>
    </row>
    <row r="790" spans="26:27">
      <c r="Z790" s="76">
        <v>43977</v>
      </c>
      <c r="AA790" s="77">
        <v>42856</v>
      </c>
    </row>
    <row r="791" spans="26:27">
      <c r="Z791" s="76">
        <v>43978</v>
      </c>
      <c r="AA791" s="77">
        <v>42856</v>
      </c>
    </row>
    <row r="792" spans="26:27">
      <c r="Z792" s="76">
        <v>43979</v>
      </c>
      <c r="AA792" s="77">
        <v>42856</v>
      </c>
    </row>
    <row r="793" spans="26:27">
      <c r="Z793" s="76">
        <v>43980</v>
      </c>
      <c r="AA793" s="77">
        <v>42856</v>
      </c>
    </row>
    <row r="794" spans="26:27">
      <c r="Z794" s="76">
        <v>43981</v>
      </c>
      <c r="AA794" s="77">
        <v>42856</v>
      </c>
    </row>
    <row r="795" spans="26:27">
      <c r="Z795" s="76">
        <v>43982</v>
      </c>
      <c r="AA795" s="77">
        <v>42856</v>
      </c>
    </row>
    <row r="796" spans="26:27">
      <c r="Z796" s="76">
        <v>43983</v>
      </c>
      <c r="AA796" s="77">
        <v>42887</v>
      </c>
    </row>
    <row r="797" spans="26:27">
      <c r="Z797" s="76">
        <v>43984</v>
      </c>
      <c r="AA797" s="77">
        <v>42887</v>
      </c>
    </row>
    <row r="798" spans="26:27">
      <c r="Z798" s="76">
        <v>43985</v>
      </c>
      <c r="AA798" s="77">
        <v>42887</v>
      </c>
    </row>
    <row r="799" spans="26:27">
      <c r="Z799" s="76">
        <v>43986</v>
      </c>
      <c r="AA799" s="77">
        <v>42887</v>
      </c>
    </row>
    <row r="800" spans="26:27">
      <c r="Z800" s="76">
        <v>43987</v>
      </c>
      <c r="AA800" s="77">
        <v>42887</v>
      </c>
    </row>
    <row r="801" spans="26:27">
      <c r="Z801" s="76">
        <v>43988</v>
      </c>
      <c r="AA801" s="77">
        <v>42887</v>
      </c>
    </row>
    <row r="802" spans="26:27">
      <c r="Z802" s="76">
        <v>43989</v>
      </c>
      <c r="AA802" s="77">
        <v>42887</v>
      </c>
    </row>
    <row r="803" spans="26:27">
      <c r="Z803" s="76">
        <v>43990</v>
      </c>
      <c r="AA803" s="77">
        <v>42887</v>
      </c>
    </row>
    <row r="804" spans="26:27">
      <c r="Z804" s="76">
        <v>43991</v>
      </c>
      <c r="AA804" s="77">
        <v>42887</v>
      </c>
    </row>
    <row r="805" spans="26:27">
      <c r="Z805" s="76">
        <v>43992</v>
      </c>
      <c r="AA805" s="77">
        <v>42887</v>
      </c>
    </row>
    <row r="806" spans="26:27">
      <c r="Z806" s="76">
        <v>43993</v>
      </c>
      <c r="AA806" s="77">
        <v>42887</v>
      </c>
    </row>
    <row r="807" spans="26:27">
      <c r="Z807" s="76">
        <v>43994</v>
      </c>
      <c r="AA807" s="77">
        <v>42887</v>
      </c>
    </row>
    <row r="808" spans="26:27">
      <c r="Z808" s="76">
        <v>43995</v>
      </c>
      <c r="AA808" s="77">
        <v>42887</v>
      </c>
    </row>
    <row r="809" spans="26:27">
      <c r="Z809" s="76">
        <v>43996</v>
      </c>
      <c r="AA809" s="77">
        <v>42887</v>
      </c>
    </row>
    <row r="810" spans="26:27">
      <c r="Z810" s="76">
        <v>43997</v>
      </c>
      <c r="AA810" s="77">
        <v>42887</v>
      </c>
    </row>
    <row r="811" spans="26:27">
      <c r="Z811" s="76">
        <v>43998</v>
      </c>
      <c r="AA811" s="77">
        <v>42887</v>
      </c>
    </row>
    <row r="812" spans="26:27">
      <c r="Z812" s="76">
        <v>43999</v>
      </c>
      <c r="AA812" s="77">
        <v>42887</v>
      </c>
    </row>
    <row r="813" spans="26:27">
      <c r="Z813" s="76">
        <v>44000</v>
      </c>
      <c r="AA813" s="77">
        <v>42887</v>
      </c>
    </row>
    <row r="814" spans="26:27">
      <c r="Z814" s="76">
        <v>44001</v>
      </c>
      <c r="AA814" s="77">
        <v>42887</v>
      </c>
    </row>
    <row r="815" spans="26:27">
      <c r="Z815" s="76">
        <v>44002</v>
      </c>
      <c r="AA815" s="77">
        <v>42887</v>
      </c>
    </row>
    <row r="816" spans="26:27">
      <c r="Z816" s="76">
        <v>44003</v>
      </c>
      <c r="AA816" s="77">
        <v>42887</v>
      </c>
    </row>
    <row r="817" spans="26:27">
      <c r="Z817" s="76">
        <v>44004</v>
      </c>
      <c r="AA817" s="77">
        <v>42887</v>
      </c>
    </row>
    <row r="818" spans="26:27">
      <c r="Z818" s="76">
        <v>44005</v>
      </c>
      <c r="AA818" s="77">
        <v>42887</v>
      </c>
    </row>
    <row r="819" spans="26:27">
      <c r="Z819" s="76">
        <v>44006</v>
      </c>
      <c r="AA819" s="77">
        <v>42887</v>
      </c>
    </row>
    <row r="820" spans="26:27">
      <c r="Z820" s="76">
        <v>44007</v>
      </c>
      <c r="AA820" s="77">
        <v>42887</v>
      </c>
    </row>
    <row r="821" spans="26:27">
      <c r="Z821" s="76">
        <v>44008</v>
      </c>
      <c r="AA821" s="77">
        <v>42887</v>
      </c>
    </row>
    <row r="822" spans="26:27">
      <c r="Z822" s="76">
        <v>44009</v>
      </c>
      <c r="AA822" s="77">
        <v>42887</v>
      </c>
    </row>
    <row r="823" spans="26:27">
      <c r="Z823" s="76">
        <v>44010</v>
      </c>
      <c r="AA823" s="77">
        <v>42887</v>
      </c>
    </row>
    <row r="824" spans="26:27">
      <c r="Z824" s="76">
        <v>44011</v>
      </c>
      <c r="AA824" s="77">
        <v>42887</v>
      </c>
    </row>
    <row r="825" spans="26:27">
      <c r="Z825" s="76">
        <v>44012</v>
      </c>
      <c r="AA825" s="77">
        <v>42887</v>
      </c>
    </row>
    <row r="826" spans="26:27">
      <c r="Z826" s="76">
        <v>44013</v>
      </c>
      <c r="AA826" s="77">
        <v>42917</v>
      </c>
    </row>
    <row r="827" spans="26:27">
      <c r="Z827" s="76">
        <v>44014</v>
      </c>
      <c r="AA827" s="77">
        <v>42917</v>
      </c>
    </row>
    <row r="828" spans="26:27">
      <c r="Z828" s="76">
        <v>44015</v>
      </c>
      <c r="AA828" s="77">
        <v>42917</v>
      </c>
    </row>
    <row r="829" spans="26:27">
      <c r="Z829" s="76">
        <v>44016</v>
      </c>
      <c r="AA829" s="77">
        <v>42917</v>
      </c>
    </row>
    <row r="830" spans="26:27">
      <c r="Z830" s="76">
        <v>44017</v>
      </c>
      <c r="AA830" s="77">
        <v>42917</v>
      </c>
    </row>
    <row r="831" spans="26:27">
      <c r="Z831" s="76">
        <v>44018</v>
      </c>
      <c r="AA831" s="77">
        <v>42917</v>
      </c>
    </row>
    <row r="832" spans="26:27">
      <c r="Z832" s="76">
        <v>44019</v>
      </c>
      <c r="AA832" s="77">
        <v>42917</v>
      </c>
    </row>
    <row r="833" spans="26:27">
      <c r="Z833" s="76">
        <v>44020</v>
      </c>
      <c r="AA833" s="77">
        <v>42917</v>
      </c>
    </row>
    <row r="834" spans="26:27">
      <c r="Z834" s="76">
        <v>44021</v>
      </c>
      <c r="AA834" s="77">
        <v>42917</v>
      </c>
    </row>
    <row r="835" spans="26:27">
      <c r="Z835" s="76">
        <v>44022</v>
      </c>
      <c r="AA835" s="77">
        <v>42917</v>
      </c>
    </row>
    <row r="836" spans="26:27">
      <c r="Z836" s="76">
        <v>44023</v>
      </c>
      <c r="AA836" s="77">
        <v>42917</v>
      </c>
    </row>
    <row r="837" spans="26:27">
      <c r="Z837" s="76">
        <v>44024</v>
      </c>
      <c r="AA837" s="77">
        <v>42917</v>
      </c>
    </row>
    <row r="838" spans="26:27">
      <c r="Z838" s="76">
        <v>44025</v>
      </c>
      <c r="AA838" s="77">
        <v>42917</v>
      </c>
    </row>
    <row r="839" spans="26:27">
      <c r="Z839" s="76">
        <v>44026</v>
      </c>
      <c r="AA839" s="77">
        <v>42917</v>
      </c>
    </row>
    <row r="840" spans="26:27">
      <c r="Z840" s="76">
        <v>44027</v>
      </c>
      <c r="AA840" s="77">
        <v>42917</v>
      </c>
    </row>
    <row r="841" spans="26:27">
      <c r="Z841" s="76">
        <v>44028</v>
      </c>
      <c r="AA841" s="77">
        <v>42917</v>
      </c>
    </row>
    <row r="842" spans="26:27">
      <c r="Z842" s="76">
        <v>44029</v>
      </c>
      <c r="AA842" s="77">
        <v>42917</v>
      </c>
    </row>
    <row r="843" spans="26:27">
      <c r="Z843" s="76">
        <v>44030</v>
      </c>
      <c r="AA843" s="77">
        <v>42917</v>
      </c>
    </row>
    <row r="844" spans="26:27">
      <c r="Z844" s="76">
        <v>44031</v>
      </c>
      <c r="AA844" s="77">
        <v>42917</v>
      </c>
    </row>
    <row r="845" spans="26:27">
      <c r="Z845" s="76">
        <v>44032</v>
      </c>
      <c r="AA845" s="77">
        <v>42917</v>
      </c>
    </row>
    <row r="846" spans="26:27">
      <c r="Z846" s="76">
        <v>44033</v>
      </c>
      <c r="AA846" s="77">
        <v>42917</v>
      </c>
    </row>
    <row r="847" spans="26:27">
      <c r="Z847" s="76">
        <v>44034</v>
      </c>
      <c r="AA847" s="77">
        <v>42917</v>
      </c>
    </row>
    <row r="848" spans="26:27">
      <c r="Z848" s="76">
        <v>44035</v>
      </c>
      <c r="AA848" s="77">
        <v>42917</v>
      </c>
    </row>
    <row r="849" spans="26:27">
      <c r="Z849" s="76">
        <v>44036</v>
      </c>
      <c r="AA849" s="77">
        <v>42917</v>
      </c>
    </row>
    <row r="850" spans="26:27">
      <c r="Z850" s="76">
        <v>44037</v>
      </c>
      <c r="AA850" s="77">
        <v>42917</v>
      </c>
    </row>
    <row r="851" spans="26:27">
      <c r="Z851" s="76">
        <v>44038</v>
      </c>
      <c r="AA851" s="77">
        <v>42917</v>
      </c>
    </row>
    <row r="852" spans="26:27">
      <c r="Z852" s="76">
        <v>44039</v>
      </c>
      <c r="AA852" s="77">
        <v>42917</v>
      </c>
    </row>
    <row r="853" spans="26:27">
      <c r="Z853" s="76">
        <v>44040</v>
      </c>
      <c r="AA853" s="77">
        <v>42917</v>
      </c>
    </row>
    <row r="854" spans="26:27">
      <c r="Z854" s="76">
        <v>44041</v>
      </c>
      <c r="AA854" s="77">
        <v>42917</v>
      </c>
    </row>
    <row r="855" spans="26:27">
      <c r="Z855" s="76">
        <v>44042</v>
      </c>
      <c r="AA855" s="77">
        <v>42917</v>
      </c>
    </row>
    <row r="856" spans="26:27">
      <c r="Z856" s="76">
        <v>44043</v>
      </c>
      <c r="AA856" s="77">
        <v>42917</v>
      </c>
    </row>
    <row r="857" spans="26:27">
      <c r="Z857" s="76">
        <v>44044</v>
      </c>
      <c r="AA857" s="77">
        <v>42948</v>
      </c>
    </row>
    <row r="858" spans="26:27">
      <c r="Z858" s="76">
        <v>44045</v>
      </c>
      <c r="AA858" s="77">
        <v>42948</v>
      </c>
    </row>
    <row r="859" spans="26:27">
      <c r="Z859" s="76">
        <v>44046</v>
      </c>
      <c r="AA859" s="77">
        <v>42948</v>
      </c>
    </row>
    <row r="860" spans="26:27">
      <c r="Z860" s="76">
        <v>44047</v>
      </c>
      <c r="AA860" s="77">
        <v>42948</v>
      </c>
    </row>
    <row r="861" spans="26:27">
      <c r="Z861" s="76">
        <v>44048</v>
      </c>
      <c r="AA861" s="77">
        <v>42948</v>
      </c>
    </row>
    <row r="862" spans="26:27">
      <c r="Z862" s="76">
        <v>44049</v>
      </c>
      <c r="AA862" s="77">
        <v>42948</v>
      </c>
    </row>
    <row r="863" spans="26:27">
      <c r="Z863" s="76">
        <v>44050</v>
      </c>
      <c r="AA863" s="77">
        <v>42948</v>
      </c>
    </row>
    <row r="864" spans="26:27">
      <c r="Z864" s="76">
        <v>44051</v>
      </c>
      <c r="AA864" s="77">
        <v>42948</v>
      </c>
    </row>
    <row r="865" spans="26:27">
      <c r="Z865" s="76">
        <v>44052</v>
      </c>
      <c r="AA865" s="77">
        <v>42948</v>
      </c>
    </row>
    <row r="866" spans="26:27">
      <c r="Z866" s="76">
        <v>44053</v>
      </c>
      <c r="AA866" s="77">
        <v>42948</v>
      </c>
    </row>
    <row r="867" spans="26:27">
      <c r="Z867" s="76">
        <v>44054</v>
      </c>
      <c r="AA867" s="77">
        <v>42948</v>
      </c>
    </row>
    <row r="868" spans="26:27">
      <c r="Z868" s="76">
        <v>44055</v>
      </c>
      <c r="AA868" s="77">
        <v>42948</v>
      </c>
    </row>
    <row r="869" spans="26:27">
      <c r="Z869" s="76">
        <v>44056</v>
      </c>
      <c r="AA869" s="77">
        <v>42948</v>
      </c>
    </row>
    <row r="870" spans="26:27">
      <c r="Z870" s="76">
        <v>44057</v>
      </c>
      <c r="AA870" s="77">
        <v>42948</v>
      </c>
    </row>
    <row r="871" spans="26:27">
      <c r="Z871" s="76">
        <v>44058</v>
      </c>
      <c r="AA871" s="77">
        <v>42948</v>
      </c>
    </row>
    <row r="872" spans="26:27">
      <c r="Z872" s="76">
        <v>44059</v>
      </c>
      <c r="AA872" s="77">
        <v>42948</v>
      </c>
    </row>
    <row r="873" spans="26:27">
      <c r="Z873" s="76">
        <v>44060</v>
      </c>
      <c r="AA873" s="77">
        <v>42948</v>
      </c>
    </row>
    <row r="874" spans="26:27">
      <c r="Z874" s="76">
        <v>44061</v>
      </c>
      <c r="AA874" s="77">
        <v>42948</v>
      </c>
    </row>
    <row r="875" spans="26:27">
      <c r="Z875" s="76">
        <v>44062</v>
      </c>
      <c r="AA875" s="77">
        <v>42948</v>
      </c>
    </row>
    <row r="876" spans="26:27">
      <c r="Z876" s="76">
        <v>44063</v>
      </c>
      <c r="AA876" s="77">
        <v>42948</v>
      </c>
    </row>
    <row r="877" spans="26:27">
      <c r="Z877" s="76">
        <v>44064</v>
      </c>
      <c r="AA877" s="77">
        <v>42948</v>
      </c>
    </row>
    <row r="878" spans="26:27">
      <c r="Z878" s="76">
        <v>44065</v>
      </c>
      <c r="AA878" s="77">
        <v>42948</v>
      </c>
    </row>
    <row r="879" spans="26:27">
      <c r="Z879" s="76">
        <v>44066</v>
      </c>
      <c r="AA879" s="77">
        <v>42948</v>
      </c>
    </row>
    <row r="880" spans="26:27">
      <c r="Z880" s="76">
        <v>44067</v>
      </c>
      <c r="AA880" s="77">
        <v>42948</v>
      </c>
    </row>
    <row r="881" spans="26:27">
      <c r="Z881" s="76">
        <v>44068</v>
      </c>
      <c r="AA881" s="77">
        <v>42948</v>
      </c>
    </row>
    <row r="882" spans="26:27">
      <c r="Z882" s="76">
        <v>44069</v>
      </c>
      <c r="AA882" s="77">
        <v>42948</v>
      </c>
    </row>
    <row r="883" spans="26:27">
      <c r="Z883" s="76">
        <v>44070</v>
      </c>
      <c r="AA883" s="77">
        <v>42948</v>
      </c>
    </row>
    <row r="884" spans="26:27">
      <c r="Z884" s="76">
        <v>44071</v>
      </c>
      <c r="AA884" s="77">
        <v>42948</v>
      </c>
    </row>
    <row r="885" spans="26:27">
      <c r="Z885" s="76">
        <v>44072</v>
      </c>
      <c r="AA885" s="77">
        <v>42948</v>
      </c>
    </row>
    <row r="886" spans="26:27">
      <c r="Z886" s="76">
        <v>44073</v>
      </c>
      <c r="AA886" s="77">
        <v>42948</v>
      </c>
    </row>
    <row r="887" spans="26:27">
      <c r="Z887" s="76">
        <v>44074</v>
      </c>
      <c r="AA887" s="77">
        <v>42948</v>
      </c>
    </row>
    <row r="888" spans="26:27">
      <c r="Z888" s="76">
        <v>44075</v>
      </c>
      <c r="AA888" s="77">
        <v>42979</v>
      </c>
    </row>
    <row r="889" spans="26:27">
      <c r="Z889" s="76">
        <v>44076</v>
      </c>
      <c r="AA889" s="77">
        <v>42979</v>
      </c>
    </row>
    <row r="890" spans="26:27">
      <c r="Z890" s="76">
        <v>44077</v>
      </c>
      <c r="AA890" s="77">
        <v>42979</v>
      </c>
    </row>
    <row r="891" spans="26:27">
      <c r="Z891" s="76">
        <v>44078</v>
      </c>
      <c r="AA891" s="77">
        <v>42979</v>
      </c>
    </row>
    <row r="892" spans="26:27">
      <c r="Z892" s="76">
        <v>44079</v>
      </c>
      <c r="AA892" s="77">
        <v>42979</v>
      </c>
    </row>
    <row r="893" spans="26:27">
      <c r="Z893" s="76">
        <v>44080</v>
      </c>
      <c r="AA893" s="77">
        <v>42979</v>
      </c>
    </row>
    <row r="894" spans="26:27">
      <c r="Z894" s="76">
        <v>44081</v>
      </c>
      <c r="AA894" s="77">
        <v>42979</v>
      </c>
    </row>
    <row r="895" spans="26:27">
      <c r="Z895" s="76">
        <v>44082</v>
      </c>
      <c r="AA895" s="77">
        <v>42979</v>
      </c>
    </row>
    <row r="896" spans="26:27">
      <c r="Z896" s="76">
        <v>44083</v>
      </c>
      <c r="AA896" s="77">
        <v>42979</v>
      </c>
    </row>
    <row r="897" spans="26:27">
      <c r="Z897" s="76">
        <v>44084</v>
      </c>
      <c r="AA897" s="77">
        <v>42979</v>
      </c>
    </row>
    <row r="898" spans="26:27">
      <c r="Z898" s="76">
        <v>44085</v>
      </c>
      <c r="AA898" s="77">
        <v>42979</v>
      </c>
    </row>
    <row r="899" spans="26:27">
      <c r="Z899" s="76">
        <v>44086</v>
      </c>
      <c r="AA899" s="77">
        <v>42979</v>
      </c>
    </row>
    <row r="900" spans="26:27">
      <c r="Z900" s="76">
        <v>44087</v>
      </c>
      <c r="AA900" s="77">
        <v>42979</v>
      </c>
    </row>
    <row r="901" spans="26:27">
      <c r="Z901" s="76">
        <v>44088</v>
      </c>
      <c r="AA901" s="77">
        <v>42979</v>
      </c>
    </row>
    <row r="902" spans="26:27">
      <c r="Z902" s="76">
        <v>44089</v>
      </c>
      <c r="AA902" s="77">
        <v>42979</v>
      </c>
    </row>
    <row r="903" spans="26:27">
      <c r="Z903" s="76">
        <v>44090</v>
      </c>
      <c r="AA903" s="77">
        <v>42979</v>
      </c>
    </row>
    <row r="904" spans="26:27">
      <c r="Z904" s="76">
        <v>44091</v>
      </c>
      <c r="AA904" s="77">
        <v>42979</v>
      </c>
    </row>
    <row r="905" spans="26:27">
      <c r="Z905" s="76">
        <v>44092</v>
      </c>
      <c r="AA905" s="77">
        <v>42979</v>
      </c>
    </row>
    <row r="906" spans="26:27">
      <c r="Z906" s="76">
        <v>44093</v>
      </c>
      <c r="AA906" s="77">
        <v>42979</v>
      </c>
    </row>
    <row r="907" spans="26:27">
      <c r="Z907" s="76">
        <v>44094</v>
      </c>
      <c r="AA907" s="77">
        <v>42979</v>
      </c>
    </row>
    <row r="908" spans="26:27">
      <c r="Z908" s="76">
        <v>44095</v>
      </c>
      <c r="AA908" s="77">
        <v>42979</v>
      </c>
    </row>
    <row r="909" spans="26:27">
      <c r="Z909" s="76">
        <v>44096</v>
      </c>
      <c r="AA909" s="77">
        <v>42979</v>
      </c>
    </row>
    <row r="910" spans="26:27">
      <c r="Z910" s="76">
        <v>44097</v>
      </c>
      <c r="AA910" s="77">
        <v>42979</v>
      </c>
    </row>
    <row r="911" spans="26:27">
      <c r="Z911" s="76">
        <v>44098</v>
      </c>
      <c r="AA911" s="77">
        <v>42979</v>
      </c>
    </row>
    <row r="912" spans="26:27">
      <c r="Z912" s="76">
        <v>44099</v>
      </c>
      <c r="AA912" s="77">
        <v>42979</v>
      </c>
    </row>
    <row r="913" spans="26:27">
      <c r="Z913" s="76">
        <v>44100</v>
      </c>
      <c r="AA913" s="77">
        <v>42979</v>
      </c>
    </row>
    <row r="914" spans="26:27">
      <c r="Z914" s="76">
        <v>44101</v>
      </c>
      <c r="AA914" s="77">
        <v>42979</v>
      </c>
    </row>
    <row r="915" spans="26:27">
      <c r="Z915" s="76">
        <v>44102</v>
      </c>
      <c r="AA915" s="77">
        <v>42979</v>
      </c>
    </row>
    <row r="916" spans="26:27">
      <c r="Z916" s="76">
        <v>44103</v>
      </c>
      <c r="AA916" s="77">
        <v>42979</v>
      </c>
    </row>
    <row r="917" spans="26:27">
      <c r="Z917" s="76">
        <v>44104</v>
      </c>
      <c r="AA917" s="77">
        <v>42979</v>
      </c>
    </row>
    <row r="918" spans="26:27">
      <c r="Z918" s="76">
        <v>44105</v>
      </c>
      <c r="AA918" s="77">
        <v>43009</v>
      </c>
    </row>
    <row r="919" spans="26:27">
      <c r="Z919" s="76">
        <v>44106</v>
      </c>
      <c r="AA919" s="77">
        <v>43009</v>
      </c>
    </row>
    <row r="920" spans="26:27">
      <c r="Z920" s="76">
        <v>44107</v>
      </c>
      <c r="AA920" s="77">
        <v>43009</v>
      </c>
    </row>
    <row r="921" spans="26:27">
      <c r="Z921" s="76">
        <v>44108</v>
      </c>
      <c r="AA921" s="77">
        <v>43009</v>
      </c>
    </row>
    <row r="922" spans="26:27">
      <c r="Z922" s="76">
        <v>44109</v>
      </c>
      <c r="AA922" s="77">
        <v>43009</v>
      </c>
    </row>
    <row r="923" spans="26:27">
      <c r="Z923" s="76">
        <v>44110</v>
      </c>
      <c r="AA923" s="77">
        <v>43009</v>
      </c>
    </row>
    <row r="924" spans="26:27">
      <c r="Z924" s="76">
        <v>44111</v>
      </c>
      <c r="AA924" s="77">
        <v>43009</v>
      </c>
    </row>
    <row r="925" spans="26:27">
      <c r="Z925" s="76">
        <v>44112</v>
      </c>
      <c r="AA925" s="77">
        <v>43009</v>
      </c>
    </row>
    <row r="926" spans="26:27">
      <c r="Z926" s="76">
        <v>44113</v>
      </c>
      <c r="AA926" s="77">
        <v>43009</v>
      </c>
    </row>
    <row r="927" spans="26:27">
      <c r="Z927" s="76">
        <v>44114</v>
      </c>
      <c r="AA927" s="77">
        <v>43009</v>
      </c>
    </row>
    <row r="928" spans="26:27">
      <c r="Z928" s="76">
        <v>44115</v>
      </c>
      <c r="AA928" s="77">
        <v>43009</v>
      </c>
    </row>
    <row r="929" spans="26:27">
      <c r="Z929" s="76">
        <v>44116</v>
      </c>
      <c r="AA929" s="77">
        <v>43009</v>
      </c>
    </row>
    <row r="930" spans="26:27">
      <c r="Z930" s="76">
        <v>44117</v>
      </c>
      <c r="AA930" s="77">
        <v>43009</v>
      </c>
    </row>
    <row r="931" spans="26:27">
      <c r="Z931" s="76">
        <v>44118</v>
      </c>
      <c r="AA931" s="77">
        <v>43009</v>
      </c>
    </row>
    <row r="932" spans="26:27">
      <c r="Z932" s="76">
        <v>44119</v>
      </c>
      <c r="AA932" s="77">
        <v>43009</v>
      </c>
    </row>
    <row r="933" spans="26:27">
      <c r="Z933" s="76">
        <v>44120</v>
      </c>
      <c r="AA933" s="77">
        <v>43009</v>
      </c>
    </row>
    <row r="934" spans="26:27">
      <c r="Z934" s="76">
        <v>44121</v>
      </c>
      <c r="AA934" s="77">
        <v>43009</v>
      </c>
    </row>
    <row r="935" spans="26:27">
      <c r="Z935" s="76">
        <v>44122</v>
      </c>
      <c r="AA935" s="77">
        <v>43009</v>
      </c>
    </row>
    <row r="936" spans="26:27">
      <c r="Z936" s="76">
        <v>44123</v>
      </c>
      <c r="AA936" s="77">
        <v>43009</v>
      </c>
    </row>
    <row r="937" spans="26:27">
      <c r="Z937" s="76">
        <v>44124</v>
      </c>
      <c r="AA937" s="77">
        <v>43009</v>
      </c>
    </row>
    <row r="938" spans="26:27">
      <c r="Z938" s="76">
        <v>44125</v>
      </c>
      <c r="AA938" s="77">
        <v>43009</v>
      </c>
    </row>
    <row r="939" spans="26:27">
      <c r="Z939" s="76">
        <v>44126</v>
      </c>
      <c r="AA939" s="77">
        <v>43009</v>
      </c>
    </row>
    <row r="940" spans="26:27">
      <c r="Z940" s="76">
        <v>44127</v>
      </c>
      <c r="AA940" s="77">
        <v>43009</v>
      </c>
    </row>
    <row r="941" spans="26:27">
      <c r="Z941" s="76">
        <v>44128</v>
      </c>
      <c r="AA941" s="77">
        <v>43009</v>
      </c>
    </row>
    <row r="942" spans="26:27">
      <c r="Z942" s="76">
        <v>44129</v>
      </c>
      <c r="AA942" s="77">
        <v>43009</v>
      </c>
    </row>
    <row r="943" spans="26:27">
      <c r="Z943" s="76">
        <v>44130</v>
      </c>
      <c r="AA943" s="77">
        <v>43009</v>
      </c>
    </row>
    <row r="944" spans="26:27">
      <c r="Z944" s="76">
        <v>44131</v>
      </c>
      <c r="AA944" s="77">
        <v>43009</v>
      </c>
    </row>
    <row r="945" spans="26:27">
      <c r="Z945" s="76">
        <v>44132</v>
      </c>
      <c r="AA945" s="77">
        <v>43009</v>
      </c>
    </row>
    <row r="946" spans="26:27">
      <c r="Z946" s="76">
        <v>44133</v>
      </c>
      <c r="AA946" s="77">
        <v>43009</v>
      </c>
    </row>
    <row r="947" spans="26:27">
      <c r="Z947" s="76">
        <v>44134</v>
      </c>
      <c r="AA947" s="77">
        <v>43009</v>
      </c>
    </row>
    <row r="948" spans="26:27">
      <c r="Z948" s="76">
        <v>44135</v>
      </c>
      <c r="AA948" s="77">
        <v>43009</v>
      </c>
    </row>
    <row r="949" spans="26:27">
      <c r="Z949" s="76">
        <v>44136</v>
      </c>
      <c r="AA949" s="77">
        <v>43040</v>
      </c>
    </row>
    <row r="950" spans="26:27">
      <c r="Z950" s="76">
        <v>44137</v>
      </c>
      <c r="AA950" s="77">
        <v>43040</v>
      </c>
    </row>
    <row r="951" spans="26:27">
      <c r="Z951" s="76">
        <v>44138</v>
      </c>
      <c r="AA951" s="77">
        <v>43040</v>
      </c>
    </row>
    <row r="952" spans="26:27">
      <c r="Z952" s="76">
        <v>44139</v>
      </c>
      <c r="AA952" s="77">
        <v>43040</v>
      </c>
    </row>
    <row r="953" spans="26:27">
      <c r="Z953" s="76">
        <v>44140</v>
      </c>
      <c r="AA953" s="77">
        <v>43040</v>
      </c>
    </row>
    <row r="954" spans="26:27">
      <c r="Z954" s="76">
        <v>44141</v>
      </c>
      <c r="AA954" s="77">
        <v>43040</v>
      </c>
    </row>
    <row r="955" spans="26:27">
      <c r="Z955" s="76">
        <v>44142</v>
      </c>
      <c r="AA955" s="77">
        <v>43040</v>
      </c>
    </row>
    <row r="956" spans="26:27">
      <c r="Z956" s="76">
        <v>44143</v>
      </c>
      <c r="AA956" s="77">
        <v>43040</v>
      </c>
    </row>
    <row r="957" spans="26:27">
      <c r="Z957" s="76">
        <v>44144</v>
      </c>
      <c r="AA957" s="77">
        <v>43040</v>
      </c>
    </row>
    <row r="958" spans="26:27">
      <c r="Z958" s="76">
        <v>44145</v>
      </c>
      <c r="AA958" s="77">
        <v>43040</v>
      </c>
    </row>
    <row r="959" spans="26:27">
      <c r="Z959" s="76">
        <v>44146</v>
      </c>
      <c r="AA959" s="77">
        <v>43040</v>
      </c>
    </row>
    <row r="960" spans="26:27">
      <c r="Z960" s="76">
        <v>44147</v>
      </c>
      <c r="AA960" s="77">
        <v>43040</v>
      </c>
    </row>
    <row r="961" spans="26:27">
      <c r="Z961" s="76">
        <v>44148</v>
      </c>
      <c r="AA961" s="77">
        <v>43040</v>
      </c>
    </row>
    <row r="962" spans="26:27">
      <c r="Z962" s="76">
        <v>44149</v>
      </c>
      <c r="AA962" s="77">
        <v>43040</v>
      </c>
    </row>
    <row r="963" spans="26:27">
      <c r="Z963" s="76">
        <v>44150</v>
      </c>
      <c r="AA963" s="77">
        <v>43040</v>
      </c>
    </row>
    <row r="964" spans="26:27">
      <c r="Z964" s="76">
        <v>44151</v>
      </c>
      <c r="AA964" s="77">
        <v>43040</v>
      </c>
    </row>
    <row r="965" spans="26:27">
      <c r="Z965" s="76">
        <v>44152</v>
      </c>
      <c r="AA965" s="77">
        <v>43040</v>
      </c>
    </row>
    <row r="966" spans="26:27">
      <c r="Z966" s="76">
        <v>44153</v>
      </c>
      <c r="AA966" s="77">
        <v>43040</v>
      </c>
    </row>
    <row r="967" spans="26:27">
      <c r="Z967" s="76">
        <v>44154</v>
      </c>
      <c r="AA967" s="77">
        <v>43040</v>
      </c>
    </row>
    <row r="968" spans="26:27">
      <c r="Z968" s="76">
        <v>44155</v>
      </c>
      <c r="AA968" s="77">
        <v>43040</v>
      </c>
    </row>
    <row r="969" spans="26:27">
      <c r="Z969" s="76">
        <v>44156</v>
      </c>
      <c r="AA969" s="77">
        <v>43040</v>
      </c>
    </row>
    <row r="970" spans="26:27">
      <c r="Z970" s="76">
        <v>44157</v>
      </c>
      <c r="AA970" s="77">
        <v>43040</v>
      </c>
    </row>
    <row r="971" spans="26:27">
      <c r="Z971" s="76">
        <v>44158</v>
      </c>
      <c r="AA971" s="77">
        <v>43040</v>
      </c>
    </row>
    <row r="972" spans="26:27">
      <c r="Z972" s="76">
        <v>44159</v>
      </c>
      <c r="AA972" s="77">
        <v>43040</v>
      </c>
    </row>
    <row r="973" spans="26:27">
      <c r="Z973" s="76">
        <v>44160</v>
      </c>
      <c r="AA973" s="77">
        <v>43040</v>
      </c>
    </row>
    <row r="974" spans="26:27">
      <c r="Z974" s="76">
        <v>44161</v>
      </c>
      <c r="AA974" s="77">
        <v>43040</v>
      </c>
    </row>
    <row r="975" spans="26:27">
      <c r="Z975" s="76">
        <v>44162</v>
      </c>
      <c r="AA975" s="77">
        <v>43040</v>
      </c>
    </row>
    <row r="976" spans="26:27">
      <c r="Z976" s="76">
        <v>44163</v>
      </c>
      <c r="AA976" s="77">
        <v>43040</v>
      </c>
    </row>
    <row r="977" spans="26:27">
      <c r="Z977" s="76">
        <v>44164</v>
      </c>
      <c r="AA977" s="77">
        <v>43040</v>
      </c>
    </row>
    <row r="978" spans="26:27">
      <c r="Z978" s="76">
        <v>44165</v>
      </c>
      <c r="AA978" s="77">
        <v>43040</v>
      </c>
    </row>
    <row r="979" spans="26:27">
      <c r="Z979" s="76">
        <v>44166</v>
      </c>
      <c r="AA979" s="77">
        <v>43070</v>
      </c>
    </row>
    <row r="980" spans="26:27">
      <c r="Z980" s="76">
        <v>44167</v>
      </c>
      <c r="AA980" s="77">
        <v>43070</v>
      </c>
    </row>
    <row r="981" spans="26:27">
      <c r="Z981" s="76">
        <v>44168</v>
      </c>
      <c r="AA981" s="77">
        <v>43070</v>
      </c>
    </row>
    <row r="982" spans="26:27">
      <c r="Z982" s="76">
        <v>44169</v>
      </c>
      <c r="AA982" s="77">
        <v>43070</v>
      </c>
    </row>
    <row r="983" spans="26:27">
      <c r="Z983" s="76">
        <v>44170</v>
      </c>
      <c r="AA983" s="77">
        <v>43070</v>
      </c>
    </row>
    <row r="984" spans="26:27">
      <c r="Z984" s="76">
        <v>44171</v>
      </c>
      <c r="AA984" s="77">
        <v>43070</v>
      </c>
    </row>
    <row r="985" spans="26:27">
      <c r="Z985" s="76">
        <v>44172</v>
      </c>
      <c r="AA985" s="77">
        <v>43070</v>
      </c>
    </row>
    <row r="986" spans="26:27">
      <c r="Z986" s="76">
        <v>44173</v>
      </c>
      <c r="AA986" s="77">
        <v>43070</v>
      </c>
    </row>
    <row r="987" spans="26:27">
      <c r="Z987" s="76">
        <v>44174</v>
      </c>
      <c r="AA987" s="77">
        <v>43070</v>
      </c>
    </row>
    <row r="988" spans="26:27">
      <c r="Z988" s="76">
        <v>44175</v>
      </c>
      <c r="AA988" s="77">
        <v>43070</v>
      </c>
    </row>
    <row r="989" spans="26:27">
      <c r="Z989" s="76">
        <v>44176</v>
      </c>
      <c r="AA989" s="77">
        <v>43070</v>
      </c>
    </row>
    <row r="990" spans="26:27">
      <c r="Z990" s="76">
        <v>44177</v>
      </c>
      <c r="AA990" s="77">
        <v>43070</v>
      </c>
    </row>
    <row r="991" spans="26:27">
      <c r="Z991" s="76">
        <v>44178</v>
      </c>
      <c r="AA991" s="77">
        <v>43070</v>
      </c>
    </row>
    <row r="992" spans="26:27">
      <c r="Z992" s="76">
        <v>44179</v>
      </c>
      <c r="AA992" s="77">
        <v>43070</v>
      </c>
    </row>
    <row r="993" spans="26:27">
      <c r="Z993" s="76">
        <v>44180</v>
      </c>
      <c r="AA993" s="77">
        <v>43070</v>
      </c>
    </row>
    <row r="994" spans="26:27">
      <c r="Z994" s="76">
        <v>44181</v>
      </c>
      <c r="AA994" s="77">
        <v>43070</v>
      </c>
    </row>
    <row r="995" spans="26:27">
      <c r="Z995" s="76">
        <v>44182</v>
      </c>
      <c r="AA995" s="77">
        <v>43070</v>
      </c>
    </row>
    <row r="996" spans="26:27">
      <c r="Z996" s="76">
        <v>44183</v>
      </c>
      <c r="AA996" s="77">
        <v>43070</v>
      </c>
    </row>
    <row r="997" spans="26:27">
      <c r="Z997" s="76">
        <v>44184</v>
      </c>
      <c r="AA997" s="77">
        <v>43070</v>
      </c>
    </row>
    <row r="998" spans="26:27">
      <c r="Z998" s="76">
        <v>44185</v>
      </c>
      <c r="AA998" s="77">
        <v>43070</v>
      </c>
    </row>
    <row r="999" spans="26:27">
      <c r="Z999" s="76">
        <v>44186</v>
      </c>
      <c r="AA999" s="77">
        <v>43070</v>
      </c>
    </row>
    <row r="1000" spans="26:27">
      <c r="Z1000" s="76">
        <v>44187</v>
      </c>
      <c r="AA1000" s="77">
        <v>43070</v>
      </c>
    </row>
    <row r="1001" spans="26:27">
      <c r="Z1001" s="76">
        <v>44188</v>
      </c>
      <c r="AA1001" s="77">
        <v>43070</v>
      </c>
    </row>
    <row r="1002" spans="26:27">
      <c r="Z1002" s="76">
        <v>44189</v>
      </c>
      <c r="AA1002" s="77">
        <v>43070</v>
      </c>
    </row>
    <row r="1003" spans="26:27">
      <c r="Z1003" s="76">
        <v>44190</v>
      </c>
      <c r="AA1003" s="77">
        <v>43070</v>
      </c>
    </row>
    <row r="1004" spans="26:27">
      <c r="Z1004" s="76">
        <v>44191</v>
      </c>
      <c r="AA1004" s="77">
        <v>43070</v>
      </c>
    </row>
    <row r="1005" spans="26:27">
      <c r="Z1005" s="76">
        <v>44192</v>
      </c>
      <c r="AA1005" s="77">
        <v>43070</v>
      </c>
    </row>
    <row r="1006" spans="26:27">
      <c r="Z1006" s="76">
        <v>44193</v>
      </c>
      <c r="AA1006" s="77">
        <v>43070</v>
      </c>
    </row>
    <row r="1007" spans="26:27">
      <c r="Z1007" s="76">
        <v>44194</v>
      </c>
      <c r="AA1007" s="77">
        <v>43070</v>
      </c>
    </row>
    <row r="1008" spans="26:27">
      <c r="Z1008" s="76">
        <v>44195</v>
      </c>
      <c r="AA1008" s="77">
        <v>43070</v>
      </c>
    </row>
    <row r="1009" spans="26:27">
      <c r="Z1009" s="76">
        <v>44196</v>
      </c>
      <c r="AA1009" s="77">
        <v>43070</v>
      </c>
    </row>
    <row r="1010" spans="26:27">
      <c r="Z1010" s="76">
        <v>44197</v>
      </c>
      <c r="AA1010" s="77">
        <v>43101</v>
      </c>
    </row>
    <row r="1011" spans="26:27">
      <c r="Z1011" s="76">
        <v>44198</v>
      </c>
      <c r="AA1011" s="77">
        <v>43101</v>
      </c>
    </row>
    <row r="1012" spans="26:27">
      <c r="Z1012" s="76">
        <v>44199</v>
      </c>
      <c r="AA1012" s="77">
        <v>43101</v>
      </c>
    </row>
    <row r="1013" spans="26:27">
      <c r="Z1013" s="76">
        <v>44200</v>
      </c>
      <c r="AA1013" s="77">
        <v>43101</v>
      </c>
    </row>
    <row r="1014" spans="26:27">
      <c r="Z1014" s="76">
        <v>44201</v>
      </c>
      <c r="AA1014" s="77">
        <v>43101</v>
      </c>
    </row>
    <row r="1015" spans="26:27">
      <c r="Z1015" s="76">
        <v>44202</v>
      </c>
      <c r="AA1015" s="77">
        <v>43101</v>
      </c>
    </row>
    <row r="1016" spans="26:27">
      <c r="Z1016" s="76">
        <v>44203</v>
      </c>
      <c r="AA1016" s="77">
        <v>43101</v>
      </c>
    </row>
    <row r="1017" spans="26:27">
      <c r="Z1017" s="76">
        <v>44204</v>
      </c>
      <c r="AA1017" s="77">
        <v>43101</v>
      </c>
    </row>
    <row r="1018" spans="26:27">
      <c r="Z1018" s="76">
        <v>44205</v>
      </c>
      <c r="AA1018" s="77">
        <v>43101</v>
      </c>
    </row>
    <row r="1019" spans="26:27">
      <c r="Z1019" s="76">
        <v>44206</v>
      </c>
      <c r="AA1019" s="77">
        <v>43101</v>
      </c>
    </row>
    <row r="1020" spans="26:27">
      <c r="Z1020" s="76">
        <v>44207</v>
      </c>
      <c r="AA1020" s="77">
        <v>43101</v>
      </c>
    </row>
    <row r="1021" spans="26:27">
      <c r="Z1021" s="76">
        <v>44208</v>
      </c>
      <c r="AA1021" s="77">
        <v>43101</v>
      </c>
    </row>
    <row r="1022" spans="26:27">
      <c r="Z1022" s="76">
        <v>44209</v>
      </c>
      <c r="AA1022" s="77">
        <v>43101</v>
      </c>
    </row>
    <row r="1023" spans="26:27">
      <c r="Z1023" s="76">
        <v>44210</v>
      </c>
      <c r="AA1023" s="77">
        <v>43101</v>
      </c>
    </row>
    <row r="1024" spans="26:27">
      <c r="Z1024" s="76">
        <v>44211</v>
      </c>
      <c r="AA1024" s="77">
        <v>43101</v>
      </c>
    </row>
    <row r="1025" spans="26:27">
      <c r="Z1025" s="76">
        <v>44212</v>
      </c>
      <c r="AA1025" s="77">
        <v>43101</v>
      </c>
    </row>
    <row r="1026" spans="26:27">
      <c r="Z1026" s="76">
        <v>44213</v>
      </c>
      <c r="AA1026" s="77">
        <v>43101</v>
      </c>
    </row>
    <row r="1027" spans="26:27">
      <c r="Z1027" s="76">
        <v>44214</v>
      </c>
      <c r="AA1027" s="77">
        <v>43101</v>
      </c>
    </row>
    <row r="1028" spans="26:27">
      <c r="Z1028" s="76">
        <v>44215</v>
      </c>
      <c r="AA1028" s="77">
        <v>43101</v>
      </c>
    </row>
    <row r="1029" spans="26:27">
      <c r="Z1029" s="76">
        <v>44216</v>
      </c>
      <c r="AA1029" s="77">
        <v>43101</v>
      </c>
    </row>
    <row r="1030" spans="26:27">
      <c r="Z1030" s="76">
        <v>44217</v>
      </c>
      <c r="AA1030" s="77">
        <v>43101</v>
      </c>
    </row>
    <row r="1031" spans="26:27">
      <c r="Z1031" s="76">
        <v>44218</v>
      </c>
      <c r="AA1031" s="77">
        <v>43101</v>
      </c>
    </row>
    <row r="1032" spans="26:27">
      <c r="Z1032" s="76">
        <v>44219</v>
      </c>
      <c r="AA1032" s="77">
        <v>43101</v>
      </c>
    </row>
    <row r="1033" spans="26:27">
      <c r="Z1033" s="76">
        <v>44220</v>
      </c>
      <c r="AA1033" s="77">
        <v>43101</v>
      </c>
    </row>
    <row r="1034" spans="26:27">
      <c r="Z1034" s="76">
        <v>44221</v>
      </c>
      <c r="AA1034" s="77">
        <v>43101</v>
      </c>
    </row>
    <row r="1035" spans="26:27">
      <c r="Z1035" s="76">
        <v>44222</v>
      </c>
      <c r="AA1035" s="77">
        <v>43101</v>
      </c>
    </row>
    <row r="1036" spans="26:27">
      <c r="Z1036" s="76">
        <v>44223</v>
      </c>
      <c r="AA1036" s="77">
        <v>43101</v>
      </c>
    </row>
    <row r="1037" spans="26:27">
      <c r="Z1037" s="76">
        <v>44224</v>
      </c>
      <c r="AA1037" s="77">
        <v>43101</v>
      </c>
    </row>
    <row r="1038" spans="26:27">
      <c r="Z1038" s="76">
        <v>44225</v>
      </c>
      <c r="AA1038" s="77">
        <v>43101</v>
      </c>
    </row>
    <row r="1039" spans="26:27">
      <c r="Z1039" s="76">
        <v>44226</v>
      </c>
      <c r="AA1039" s="77">
        <v>43101</v>
      </c>
    </row>
    <row r="1040" spans="26:27">
      <c r="Z1040" s="76">
        <v>44227</v>
      </c>
      <c r="AA1040" s="77">
        <v>43101</v>
      </c>
    </row>
    <row r="1041" spans="26:27">
      <c r="Z1041" s="76">
        <v>44228</v>
      </c>
      <c r="AA1041" s="77">
        <v>43132</v>
      </c>
    </row>
    <row r="1042" spans="26:27">
      <c r="Z1042" s="76">
        <v>44229</v>
      </c>
      <c r="AA1042" s="77">
        <v>43132</v>
      </c>
    </row>
    <row r="1043" spans="26:27">
      <c r="Z1043" s="76">
        <v>44230</v>
      </c>
      <c r="AA1043" s="77">
        <v>43132</v>
      </c>
    </row>
    <row r="1044" spans="26:27">
      <c r="Z1044" s="76">
        <v>44231</v>
      </c>
      <c r="AA1044" s="77">
        <v>43132</v>
      </c>
    </row>
    <row r="1045" spans="26:27">
      <c r="Z1045" s="76">
        <v>44232</v>
      </c>
      <c r="AA1045" s="77">
        <v>43132</v>
      </c>
    </row>
    <row r="1046" spans="26:27">
      <c r="Z1046" s="76">
        <v>44233</v>
      </c>
      <c r="AA1046" s="77">
        <v>43132</v>
      </c>
    </row>
    <row r="1047" spans="26:27">
      <c r="Z1047" s="76">
        <v>44234</v>
      </c>
      <c r="AA1047" s="77">
        <v>43132</v>
      </c>
    </row>
    <row r="1048" spans="26:27">
      <c r="Z1048" s="76">
        <v>44235</v>
      </c>
      <c r="AA1048" s="77">
        <v>43132</v>
      </c>
    </row>
    <row r="1049" spans="26:27">
      <c r="Z1049" s="76">
        <v>44236</v>
      </c>
      <c r="AA1049" s="77">
        <v>43132</v>
      </c>
    </row>
    <row r="1050" spans="26:27">
      <c r="Z1050" s="76">
        <v>44237</v>
      </c>
      <c r="AA1050" s="77">
        <v>43132</v>
      </c>
    </row>
    <row r="1051" spans="26:27">
      <c r="Z1051" s="76">
        <v>44238</v>
      </c>
      <c r="AA1051" s="77">
        <v>43132</v>
      </c>
    </row>
    <row r="1052" spans="26:27">
      <c r="Z1052" s="76">
        <v>44239</v>
      </c>
      <c r="AA1052" s="77">
        <v>43132</v>
      </c>
    </row>
    <row r="1053" spans="26:27">
      <c r="Z1053" s="76">
        <v>44240</v>
      </c>
      <c r="AA1053" s="77">
        <v>43132</v>
      </c>
    </row>
    <row r="1054" spans="26:27">
      <c r="Z1054" s="76">
        <v>44241</v>
      </c>
      <c r="AA1054" s="77">
        <v>43132</v>
      </c>
    </row>
    <row r="1055" spans="26:27">
      <c r="Z1055" s="76">
        <v>44242</v>
      </c>
      <c r="AA1055" s="77">
        <v>43132</v>
      </c>
    </row>
    <row r="1056" spans="26:27">
      <c r="Z1056" s="76">
        <v>44243</v>
      </c>
      <c r="AA1056" s="77">
        <v>43132</v>
      </c>
    </row>
    <row r="1057" spans="26:27">
      <c r="Z1057" s="76">
        <v>44244</v>
      </c>
      <c r="AA1057" s="77">
        <v>43132</v>
      </c>
    </row>
    <row r="1058" spans="26:27">
      <c r="Z1058" s="76">
        <v>44245</v>
      </c>
      <c r="AA1058" s="77">
        <v>43132</v>
      </c>
    </row>
    <row r="1059" spans="26:27">
      <c r="Z1059" s="76">
        <v>44246</v>
      </c>
      <c r="AA1059" s="77">
        <v>43132</v>
      </c>
    </row>
    <row r="1060" spans="26:27">
      <c r="Z1060" s="76">
        <v>44247</v>
      </c>
      <c r="AA1060" s="77">
        <v>43132</v>
      </c>
    </row>
    <row r="1061" spans="26:27">
      <c r="Z1061" s="76">
        <v>44248</v>
      </c>
      <c r="AA1061" s="77">
        <v>43132</v>
      </c>
    </row>
    <row r="1062" spans="26:27">
      <c r="Z1062" s="76">
        <v>44249</v>
      </c>
      <c r="AA1062" s="77">
        <v>43132</v>
      </c>
    </row>
    <row r="1063" spans="26:27">
      <c r="Z1063" s="76">
        <v>44250</v>
      </c>
      <c r="AA1063" s="77">
        <v>43132</v>
      </c>
    </row>
    <row r="1064" spans="26:27">
      <c r="Z1064" s="76">
        <v>44251</v>
      </c>
      <c r="AA1064" s="77">
        <v>43132</v>
      </c>
    </row>
    <row r="1065" spans="26:27">
      <c r="Z1065" s="76">
        <v>44252</v>
      </c>
      <c r="AA1065" s="77">
        <v>43132</v>
      </c>
    </row>
    <row r="1066" spans="26:27">
      <c r="Z1066" s="76">
        <v>44253</v>
      </c>
      <c r="AA1066" s="77">
        <v>43132</v>
      </c>
    </row>
    <row r="1067" spans="26:27">
      <c r="Z1067" s="76">
        <v>44254</v>
      </c>
      <c r="AA1067" s="77">
        <v>43132</v>
      </c>
    </row>
    <row r="1068" spans="26:27">
      <c r="Z1068" s="76">
        <v>44255</v>
      </c>
      <c r="AA1068" s="77">
        <v>43132</v>
      </c>
    </row>
    <row r="1069" spans="26:27">
      <c r="Z1069" s="76">
        <v>44256</v>
      </c>
      <c r="AA1069" s="77">
        <v>43160</v>
      </c>
    </row>
    <row r="1070" spans="26:27">
      <c r="Z1070" s="76">
        <v>44257</v>
      </c>
      <c r="AA1070" s="77">
        <v>43160</v>
      </c>
    </row>
    <row r="1071" spans="26:27">
      <c r="Z1071" s="76">
        <v>44258</v>
      </c>
      <c r="AA1071" s="77">
        <v>43160</v>
      </c>
    </row>
    <row r="1072" spans="26:27">
      <c r="Z1072" s="76">
        <v>44259</v>
      </c>
      <c r="AA1072" s="77">
        <v>43160</v>
      </c>
    </row>
    <row r="1073" spans="26:27">
      <c r="Z1073" s="76">
        <v>44260</v>
      </c>
      <c r="AA1073" s="77">
        <v>43160</v>
      </c>
    </row>
    <row r="1074" spans="26:27">
      <c r="Z1074" s="76">
        <v>44261</v>
      </c>
      <c r="AA1074" s="77">
        <v>43160</v>
      </c>
    </row>
    <row r="1075" spans="26:27">
      <c r="Z1075" s="76">
        <v>44262</v>
      </c>
      <c r="AA1075" s="77">
        <v>43160</v>
      </c>
    </row>
    <row r="1076" spans="26:27">
      <c r="Z1076" s="76">
        <v>44263</v>
      </c>
      <c r="AA1076" s="77">
        <v>43160</v>
      </c>
    </row>
    <row r="1077" spans="26:27">
      <c r="Z1077" s="76">
        <v>44264</v>
      </c>
      <c r="AA1077" s="77">
        <v>43160</v>
      </c>
    </row>
    <row r="1078" spans="26:27">
      <c r="Z1078" s="76">
        <v>44265</v>
      </c>
      <c r="AA1078" s="77">
        <v>43160</v>
      </c>
    </row>
    <row r="1079" spans="26:27">
      <c r="Z1079" s="76">
        <v>44266</v>
      </c>
      <c r="AA1079" s="77">
        <v>43160</v>
      </c>
    </row>
    <row r="1080" spans="26:27">
      <c r="Z1080" s="76">
        <v>44267</v>
      </c>
      <c r="AA1080" s="77">
        <v>43160</v>
      </c>
    </row>
    <row r="1081" spans="26:27">
      <c r="Z1081" s="76">
        <v>44268</v>
      </c>
      <c r="AA1081" s="77">
        <v>43160</v>
      </c>
    </row>
    <row r="1082" spans="26:27">
      <c r="Z1082" s="76">
        <v>44269</v>
      </c>
      <c r="AA1082" s="77">
        <v>43160</v>
      </c>
    </row>
    <row r="1083" spans="26:27">
      <c r="Z1083" s="76">
        <v>44270</v>
      </c>
      <c r="AA1083" s="77">
        <v>43160</v>
      </c>
    </row>
    <row r="1084" spans="26:27">
      <c r="Z1084" s="76">
        <v>44271</v>
      </c>
      <c r="AA1084" s="77">
        <v>43160</v>
      </c>
    </row>
    <row r="1085" spans="26:27">
      <c r="Z1085" s="76">
        <v>44272</v>
      </c>
      <c r="AA1085" s="77">
        <v>43160</v>
      </c>
    </row>
    <row r="1086" spans="26:27">
      <c r="Z1086" s="76">
        <v>44273</v>
      </c>
      <c r="AA1086" s="77">
        <v>43160</v>
      </c>
    </row>
    <row r="1087" spans="26:27">
      <c r="Z1087" s="76">
        <v>44274</v>
      </c>
      <c r="AA1087" s="77">
        <v>43160</v>
      </c>
    </row>
    <row r="1088" spans="26:27">
      <c r="Z1088" s="76">
        <v>44275</v>
      </c>
      <c r="AA1088" s="77">
        <v>43160</v>
      </c>
    </row>
    <row r="1089" spans="26:27">
      <c r="Z1089" s="76">
        <v>44276</v>
      </c>
      <c r="AA1089" s="77">
        <v>43160</v>
      </c>
    </row>
    <row r="1090" spans="26:27">
      <c r="Z1090" s="76">
        <v>44277</v>
      </c>
      <c r="AA1090" s="77">
        <v>43160</v>
      </c>
    </row>
    <row r="1091" spans="26:27">
      <c r="Z1091" s="76">
        <v>44278</v>
      </c>
      <c r="AA1091" s="77">
        <v>43160</v>
      </c>
    </row>
    <row r="1092" spans="26:27">
      <c r="Z1092" s="76">
        <v>44279</v>
      </c>
      <c r="AA1092" s="77">
        <v>43160</v>
      </c>
    </row>
    <row r="1093" spans="26:27">
      <c r="Z1093" s="76">
        <v>44280</v>
      </c>
      <c r="AA1093" s="77">
        <v>43160</v>
      </c>
    </row>
    <row r="1094" spans="26:27">
      <c r="Z1094" s="76">
        <v>44281</v>
      </c>
      <c r="AA1094" s="77">
        <v>43160</v>
      </c>
    </row>
    <row r="1095" spans="26:27">
      <c r="Z1095" s="76">
        <v>44282</v>
      </c>
      <c r="AA1095" s="77">
        <v>43160</v>
      </c>
    </row>
    <row r="1096" spans="26:27">
      <c r="Z1096" s="76">
        <v>44283</v>
      </c>
      <c r="AA1096" s="77">
        <v>43160</v>
      </c>
    </row>
    <row r="1097" spans="26:27">
      <c r="Z1097" s="76">
        <v>44284</v>
      </c>
      <c r="AA1097" s="77">
        <v>43160</v>
      </c>
    </row>
    <row r="1098" spans="26:27">
      <c r="Z1098" s="76">
        <v>44285</v>
      </c>
      <c r="AA1098" s="77">
        <v>43160</v>
      </c>
    </row>
    <row r="1099" spans="26:27">
      <c r="Z1099" s="76">
        <v>44286</v>
      </c>
      <c r="AA1099" s="77">
        <v>43160</v>
      </c>
    </row>
    <row r="1100" spans="26:27">
      <c r="Z1100" s="76">
        <v>44287</v>
      </c>
      <c r="AA1100" s="77">
        <v>43191</v>
      </c>
    </row>
    <row r="1101" spans="26:27">
      <c r="Z1101" s="76">
        <v>44288</v>
      </c>
      <c r="AA1101" s="77">
        <v>43191</v>
      </c>
    </row>
    <row r="1102" spans="26:27">
      <c r="Z1102" s="76">
        <v>44289</v>
      </c>
      <c r="AA1102" s="77">
        <v>43191</v>
      </c>
    </row>
    <row r="1103" spans="26:27">
      <c r="Z1103" s="76">
        <v>44290</v>
      </c>
      <c r="AA1103" s="77">
        <v>43191</v>
      </c>
    </row>
    <row r="1104" spans="26:27">
      <c r="Z1104" s="76">
        <v>44291</v>
      </c>
      <c r="AA1104" s="77">
        <v>43191</v>
      </c>
    </row>
    <row r="1105" spans="26:27">
      <c r="Z1105" s="76">
        <v>44292</v>
      </c>
      <c r="AA1105" s="77">
        <v>43191</v>
      </c>
    </row>
    <row r="1106" spans="26:27">
      <c r="Z1106" s="76">
        <v>44293</v>
      </c>
      <c r="AA1106" s="77">
        <v>43191</v>
      </c>
    </row>
    <row r="1107" spans="26:27">
      <c r="Z1107" s="76">
        <v>44294</v>
      </c>
      <c r="AA1107" s="77">
        <v>43191</v>
      </c>
    </row>
    <row r="1108" spans="26:27">
      <c r="Z1108" s="76">
        <v>44295</v>
      </c>
      <c r="AA1108" s="77">
        <v>43191</v>
      </c>
    </row>
    <row r="1109" spans="26:27">
      <c r="Z1109" s="76">
        <v>44296</v>
      </c>
      <c r="AA1109" s="77">
        <v>43191</v>
      </c>
    </row>
    <row r="1110" spans="26:27">
      <c r="Z1110" s="76">
        <v>44297</v>
      </c>
      <c r="AA1110" s="77">
        <v>43191</v>
      </c>
    </row>
    <row r="1111" spans="26:27">
      <c r="Z1111" s="76">
        <v>44298</v>
      </c>
      <c r="AA1111" s="77">
        <v>43191</v>
      </c>
    </row>
    <row r="1112" spans="26:27">
      <c r="Z1112" s="76">
        <v>44299</v>
      </c>
      <c r="AA1112" s="77">
        <v>43191</v>
      </c>
    </row>
    <row r="1113" spans="26:27">
      <c r="Z1113" s="76">
        <v>44300</v>
      </c>
      <c r="AA1113" s="77">
        <v>43191</v>
      </c>
    </row>
    <row r="1114" spans="26:27">
      <c r="Z1114" s="76">
        <v>44301</v>
      </c>
      <c r="AA1114" s="77">
        <v>43191</v>
      </c>
    </row>
    <row r="1115" spans="26:27">
      <c r="Z1115" s="76">
        <v>44302</v>
      </c>
      <c r="AA1115" s="77">
        <v>43191</v>
      </c>
    </row>
    <row r="1116" spans="26:27">
      <c r="Z1116" s="76">
        <v>44303</v>
      </c>
      <c r="AA1116" s="77">
        <v>43191</v>
      </c>
    </row>
    <row r="1117" spans="26:27">
      <c r="Z1117" s="76">
        <v>44304</v>
      </c>
      <c r="AA1117" s="77">
        <v>43191</v>
      </c>
    </row>
    <row r="1118" spans="26:27">
      <c r="Z1118" s="76">
        <v>44305</v>
      </c>
      <c r="AA1118" s="77">
        <v>43191</v>
      </c>
    </row>
    <row r="1119" spans="26:27">
      <c r="Z1119" s="76">
        <v>44306</v>
      </c>
      <c r="AA1119" s="77">
        <v>43191</v>
      </c>
    </row>
    <row r="1120" spans="26:27">
      <c r="Z1120" s="76">
        <v>44307</v>
      </c>
      <c r="AA1120" s="77">
        <v>43191</v>
      </c>
    </row>
    <row r="1121" spans="26:27">
      <c r="Z1121" s="76">
        <v>44308</v>
      </c>
      <c r="AA1121" s="77">
        <v>43191</v>
      </c>
    </row>
    <row r="1122" spans="26:27">
      <c r="Z1122" s="76">
        <v>44309</v>
      </c>
      <c r="AA1122" s="77">
        <v>43191</v>
      </c>
    </row>
    <row r="1123" spans="26:27">
      <c r="Z1123" s="76">
        <v>44310</v>
      </c>
      <c r="AA1123" s="77">
        <v>43191</v>
      </c>
    </row>
    <row r="1124" spans="26:27">
      <c r="Z1124" s="76">
        <v>44311</v>
      </c>
      <c r="AA1124" s="77">
        <v>43191</v>
      </c>
    </row>
    <row r="1125" spans="26:27">
      <c r="Z1125" s="76">
        <v>44312</v>
      </c>
      <c r="AA1125" s="77">
        <v>43191</v>
      </c>
    </row>
    <row r="1126" spans="26:27">
      <c r="Z1126" s="76">
        <v>44313</v>
      </c>
      <c r="AA1126" s="77">
        <v>43191</v>
      </c>
    </row>
    <row r="1127" spans="26:27">
      <c r="Z1127" s="76">
        <v>44314</v>
      </c>
      <c r="AA1127" s="77">
        <v>43191</v>
      </c>
    </row>
    <row r="1128" spans="26:27">
      <c r="Z1128" s="76">
        <v>44315</v>
      </c>
      <c r="AA1128" s="77">
        <v>43191</v>
      </c>
    </row>
    <row r="1129" spans="26:27">
      <c r="Z1129" s="76">
        <v>44316</v>
      </c>
      <c r="AA1129" s="77">
        <v>43191</v>
      </c>
    </row>
    <row r="1130" spans="26:27">
      <c r="Z1130" s="76">
        <v>44317</v>
      </c>
      <c r="AA1130" s="77">
        <v>43221</v>
      </c>
    </row>
    <row r="1131" spans="26:27">
      <c r="Z1131" s="76">
        <v>44318</v>
      </c>
      <c r="AA1131" s="77">
        <v>43221</v>
      </c>
    </row>
    <row r="1132" spans="26:27">
      <c r="Z1132" s="76">
        <v>44319</v>
      </c>
      <c r="AA1132" s="77">
        <v>43221</v>
      </c>
    </row>
    <row r="1133" spans="26:27">
      <c r="Z1133" s="76">
        <v>44320</v>
      </c>
      <c r="AA1133" s="77">
        <v>43221</v>
      </c>
    </row>
    <row r="1134" spans="26:27">
      <c r="Z1134" s="76">
        <v>44321</v>
      </c>
      <c r="AA1134" s="77">
        <v>43221</v>
      </c>
    </row>
    <row r="1135" spans="26:27">
      <c r="Z1135" s="76">
        <v>44322</v>
      </c>
      <c r="AA1135" s="77">
        <v>43221</v>
      </c>
    </row>
    <row r="1136" spans="26:27">
      <c r="Z1136" s="76">
        <v>44323</v>
      </c>
      <c r="AA1136" s="77">
        <v>43221</v>
      </c>
    </row>
    <row r="1137" spans="26:27">
      <c r="Z1137" s="76">
        <v>44324</v>
      </c>
      <c r="AA1137" s="77">
        <v>43221</v>
      </c>
    </row>
    <row r="1138" spans="26:27">
      <c r="Z1138" s="76">
        <v>44325</v>
      </c>
      <c r="AA1138" s="77">
        <v>43221</v>
      </c>
    </row>
    <row r="1139" spans="26:27">
      <c r="Z1139" s="76">
        <v>44326</v>
      </c>
      <c r="AA1139" s="77">
        <v>43221</v>
      </c>
    </row>
    <row r="1140" spans="26:27">
      <c r="Z1140" s="76">
        <v>44327</v>
      </c>
      <c r="AA1140" s="77">
        <v>43221</v>
      </c>
    </row>
    <row r="1141" spans="26:27">
      <c r="Z1141" s="76">
        <v>44328</v>
      </c>
      <c r="AA1141" s="77">
        <v>43221</v>
      </c>
    </row>
    <row r="1142" spans="26:27">
      <c r="Z1142" s="76">
        <v>44329</v>
      </c>
      <c r="AA1142" s="77">
        <v>43221</v>
      </c>
    </row>
    <row r="1143" spans="26:27">
      <c r="Z1143" s="76">
        <v>44330</v>
      </c>
      <c r="AA1143" s="77">
        <v>43221</v>
      </c>
    </row>
    <row r="1144" spans="26:27">
      <c r="Z1144" s="76">
        <v>44331</v>
      </c>
      <c r="AA1144" s="77">
        <v>43221</v>
      </c>
    </row>
    <row r="1145" spans="26:27">
      <c r="Z1145" s="76">
        <v>44332</v>
      </c>
      <c r="AA1145" s="77">
        <v>43221</v>
      </c>
    </row>
    <row r="1146" spans="26:27">
      <c r="Z1146" s="76">
        <v>44333</v>
      </c>
      <c r="AA1146" s="77">
        <v>43221</v>
      </c>
    </row>
    <row r="1147" spans="26:27">
      <c r="Z1147" s="76">
        <v>44334</v>
      </c>
      <c r="AA1147" s="77">
        <v>43221</v>
      </c>
    </row>
    <row r="1148" spans="26:27">
      <c r="Z1148" s="76">
        <v>44335</v>
      </c>
      <c r="AA1148" s="77">
        <v>43221</v>
      </c>
    </row>
    <row r="1149" spans="26:27">
      <c r="Z1149" s="76">
        <v>44336</v>
      </c>
      <c r="AA1149" s="77">
        <v>43221</v>
      </c>
    </row>
    <row r="1150" spans="26:27">
      <c r="Z1150" s="76">
        <v>44337</v>
      </c>
      <c r="AA1150" s="77">
        <v>43221</v>
      </c>
    </row>
    <row r="1151" spans="26:27">
      <c r="Z1151" s="76">
        <v>44338</v>
      </c>
      <c r="AA1151" s="77">
        <v>43221</v>
      </c>
    </row>
    <row r="1152" spans="26:27">
      <c r="Z1152" s="76">
        <v>44339</v>
      </c>
      <c r="AA1152" s="77">
        <v>43221</v>
      </c>
    </row>
    <row r="1153" spans="26:27">
      <c r="Z1153" s="76">
        <v>44340</v>
      </c>
      <c r="AA1153" s="77">
        <v>43221</v>
      </c>
    </row>
    <row r="1154" spans="26:27">
      <c r="Z1154" s="76">
        <v>44341</v>
      </c>
      <c r="AA1154" s="77">
        <v>43221</v>
      </c>
    </row>
    <row r="1155" spans="26:27">
      <c r="Z1155" s="76">
        <v>44342</v>
      </c>
      <c r="AA1155" s="77">
        <v>43221</v>
      </c>
    </row>
    <row r="1156" spans="26:27">
      <c r="Z1156" s="76">
        <v>44343</v>
      </c>
      <c r="AA1156" s="77">
        <v>43221</v>
      </c>
    </row>
    <row r="1157" spans="26:27">
      <c r="Z1157" s="76">
        <v>44344</v>
      </c>
      <c r="AA1157" s="77">
        <v>43221</v>
      </c>
    </row>
    <row r="1158" spans="26:27">
      <c r="Z1158" s="76">
        <v>44345</v>
      </c>
      <c r="AA1158" s="77">
        <v>43221</v>
      </c>
    </row>
    <row r="1159" spans="26:27">
      <c r="Z1159" s="76">
        <v>44346</v>
      </c>
      <c r="AA1159" s="77">
        <v>43221</v>
      </c>
    </row>
    <row r="1160" spans="26:27">
      <c r="Z1160" s="76">
        <v>44347</v>
      </c>
      <c r="AA1160" s="77">
        <v>43221</v>
      </c>
    </row>
    <row r="1161" spans="26:27">
      <c r="Z1161" s="76">
        <v>44348</v>
      </c>
      <c r="AA1161" s="77">
        <v>43252</v>
      </c>
    </row>
    <row r="1162" spans="26:27">
      <c r="Z1162" s="76">
        <v>44349</v>
      </c>
      <c r="AA1162" s="77">
        <v>43252</v>
      </c>
    </row>
    <row r="1163" spans="26:27">
      <c r="Z1163" s="76">
        <v>44350</v>
      </c>
      <c r="AA1163" s="77">
        <v>43252</v>
      </c>
    </row>
    <row r="1164" spans="26:27">
      <c r="Z1164" s="76">
        <v>44351</v>
      </c>
      <c r="AA1164" s="77">
        <v>43252</v>
      </c>
    </row>
    <row r="1165" spans="26:27">
      <c r="Z1165" s="76">
        <v>44352</v>
      </c>
      <c r="AA1165" s="77">
        <v>43252</v>
      </c>
    </row>
    <row r="1166" spans="26:27">
      <c r="Z1166" s="76">
        <v>44353</v>
      </c>
      <c r="AA1166" s="77">
        <v>43252</v>
      </c>
    </row>
    <row r="1167" spans="26:27">
      <c r="Z1167" s="76">
        <v>44354</v>
      </c>
      <c r="AA1167" s="77">
        <v>43252</v>
      </c>
    </row>
    <row r="1168" spans="26:27">
      <c r="Z1168" s="76">
        <v>44355</v>
      </c>
      <c r="AA1168" s="77">
        <v>43252</v>
      </c>
    </row>
    <row r="1169" spans="26:27">
      <c r="Z1169" s="76">
        <v>44356</v>
      </c>
      <c r="AA1169" s="77">
        <v>43252</v>
      </c>
    </row>
    <row r="1170" spans="26:27">
      <c r="Z1170" s="76">
        <v>44357</v>
      </c>
      <c r="AA1170" s="77">
        <v>43252</v>
      </c>
    </row>
    <row r="1171" spans="26:27">
      <c r="Z1171" s="76">
        <v>44358</v>
      </c>
      <c r="AA1171" s="77">
        <v>43252</v>
      </c>
    </row>
    <row r="1172" spans="26:27">
      <c r="Z1172" s="76">
        <v>44359</v>
      </c>
      <c r="AA1172" s="77">
        <v>43252</v>
      </c>
    </row>
    <row r="1173" spans="26:27">
      <c r="Z1173" s="76">
        <v>44360</v>
      </c>
      <c r="AA1173" s="77">
        <v>43252</v>
      </c>
    </row>
    <row r="1174" spans="26:27">
      <c r="Z1174" s="76">
        <v>44361</v>
      </c>
      <c r="AA1174" s="77">
        <v>43252</v>
      </c>
    </row>
    <row r="1175" spans="26:27">
      <c r="Z1175" s="76">
        <v>44362</v>
      </c>
      <c r="AA1175" s="77">
        <v>43252</v>
      </c>
    </row>
    <row r="1176" spans="26:27">
      <c r="Z1176" s="76">
        <v>44363</v>
      </c>
      <c r="AA1176" s="77">
        <v>43252</v>
      </c>
    </row>
    <row r="1177" spans="26:27">
      <c r="Z1177" s="76">
        <v>44364</v>
      </c>
      <c r="AA1177" s="77">
        <v>43252</v>
      </c>
    </row>
    <row r="1178" spans="26:27">
      <c r="Z1178" s="76">
        <v>44365</v>
      </c>
      <c r="AA1178" s="77">
        <v>43252</v>
      </c>
    </row>
    <row r="1179" spans="26:27">
      <c r="Z1179" s="76">
        <v>44366</v>
      </c>
      <c r="AA1179" s="77">
        <v>43252</v>
      </c>
    </row>
    <row r="1180" spans="26:27">
      <c r="Z1180" s="76">
        <v>44367</v>
      </c>
      <c r="AA1180" s="77">
        <v>43252</v>
      </c>
    </row>
    <row r="1181" spans="26:27">
      <c r="Z1181" s="76">
        <v>44368</v>
      </c>
      <c r="AA1181" s="77">
        <v>43252</v>
      </c>
    </row>
    <row r="1182" spans="26:27">
      <c r="Z1182" s="76">
        <v>44369</v>
      </c>
      <c r="AA1182" s="77">
        <v>43252</v>
      </c>
    </row>
    <row r="1183" spans="26:27">
      <c r="Z1183" s="76">
        <v>44370</v>
      </c>
      <c r="AA1183" s="77">
        <v>43252</v>
      </c>
    </row>
    <row r="1184" spans="26:27">
      <c r="Z1184" s="76">
        <v>44371</v>
      </c>
      <c r="AA1184" s="77">
        <v>43252</v>
      </c>
    </row>
    <row r="1185" spans="26:27">
      <c r="Z1185" s="76">
        <v>44372</v>
      </c>
      <c r="AA1185" s="77">
        <v>43252</v>
      </c>
    </row>
    <row r="1186" spans="26:27">
      <c r="Z1186" s="76">
        <v>44373</v>
      </c>
      <c r="AA1186" s="77">
        <v>43252</v>
      </c>
    </row>
    <row r="1187" spans="26:27">
      <c r="Z1187" s="76">
        <v>44374</v>
      </c>
      <c r="AA1187" s="77">
        <v>43252</v>
      </c>
    </row>
    <row r="1188" spans="26:27">
      <c r="Z1188" s="76">
        <v>44375</v>
      </c>
      <c r="AA1188" s="77">
        <v>43252</v>
      </c>
    </row>
    <row r="1189" spans="26:27">
      <c r="Z1189" s="76">
        <v>44376</v>
      </c>
      <c r="AA1189" s="77">
        <v>43252</v>
      </c>
    </row>
    <row r="1190" spans="26:27">
      <c r="Z1190" s="76">
        <v>44377</v>
      </c>
      <c r="AA1190" s="77">
        <v>43252</v>
      </c>
    </row>
    <row r="1191" spans="26:27">
      <c r="Z1191" s="76">
        <v>44378</v>
      </c>
      <c r="AA1191" s="77">
        <v>43282</v>
      </c>
    </row>
    <row r="1192" spans="26:27">
      <c r="Z1192" s="76">
        <v>44379</v>
      </c>
      <c r="AA1192" s="77">
        <v>43282</v>
      </c>
    </row>
    <row r="1193" spans="26:27">
      <c r="Z1193" s="76">
        <v>44380</v>
      </c>
      <c r="AA1193" s="77">
        <v>43282</v>
      </c>
    </row>
    <row r="1194" spans="26:27">
      <c r="Z1194" s="76">
        <v>44381</v>
      </c>
      <c r="AA1194" s="77">
        <v>43282</v>
      </c>
    </row>
    <row r="1195" spans="26:27">
      <c r="Z1195" s="76">
        <v>44382</v>
      </c>
      <c r="AA1195" s="77">
        <v>43282</v>
      </c>
    </row>
    <row r="1196" spans="26:27">
      <c r="Z1196" s="76">
        <v>44383</v>
      </c>
      <c r="AA1196" s="77">
        <v>43282</v>
      </c>
    </row>
    <row r="1197" spans="26:27">
      <c r="Z1197" s="76">
        <v>44384</v>
      </c>
      <c r="AA1197" s="77">
        <v>43282</v>
      </c>
    </row>
    <row r="1198" spans="26:27">
      <c r="Z1198" s="76">
        <v>44385</v>
      </c>
      <c r="AA1198" s="77">
        <v>43282</v>
      </c>
    </row>
    <row r="1199" spans="26:27">
      <c r="Z1199" s="76">
        <v>44386</v>
      </c>
      <c r="AA1199" s="77">
        <v>43282</v>
      </c>
    </row>
    <row r="1200" spans="26:27">
      <c r="Z1200" s="76">
        <v>44387</v>
      </c>
      <c r="AA1200" s="77">
        <v>43282</v>
      </c>
    </row>
    <row r="1201" spans="26:27">
      <c r="Z1201" s="76">
        <v>44388</v>
      </c>
      <c r="AA1201" s="77">
        <v>43282</v>
      </c>
    </row>
    <row r="1202" spans="26:27">
      <c r="Z1202" s="76">
        <v>44389</v>
      </c>
      <c r="AA1202" s="77">
        <v>43282</v>
      </c>
    </row>
    <row r="1203" spans="26:27">
      <c r="Z1203" s="76">
        <v>44390</v>
      </c>
      <c r="AA1203" s="77">
        <v>43282</v>
      </c>
    </row>
    <row r="1204" spans="26:27">
      <c r="Z1204" s="76">
        <v>44391</v>
      </c>
      <c r="AA1204" s="77">
        <v>43282</v>
      </c>
    </row>
    <row r="1205" spans="26:27">
      <c r="Z1205" s="76">
        <v>44392</v>
      </c>
      <c r="AA1205" s="77">
        <v>43282</v>
      </c>
    </row>
    <row r="1206" spans="26:27">
      <c r="Z1206" s="76">
        <v>44393</v>
      </c>
      <c r="AA1206" s="77">
        <v>43282</v>
      </c>
    </row>
    <row r="1207" spans="26:27">
      <c r="Z1207" s="76">
        <v>44394</v>
      </c>
      <c r="AA1207" s="77">
        <v>43282</v>
      </c>
    </row>
    <row r="1208" spans="26:27">
      <c r="Z1208" s="76">
        <v>44395</v>
      </c>
      <c r="AA1208" s="77">
        <v>43282</v>
      </c>
    </row>
    <row r="1209" spans="26:27">
      <c r="Z1209" s="76">
        <v>44396</v>
      </c>
      <c r="AA1209" s="77">
        <v>43282</v>
      </c>
    </row>
    <row r="1210" spans="26:27">
      <c r="Z1210" s="76">
        <v>44397</v>
      </c>
      <c r="AA1210" s="77">
        <v>43282</v>
      </c>
    </row>
    <row r="1211" spans="26:27">
      <c r="Z1211" s="76">
        <v>44398</v>
      </c>
      <c r="AA1211" s="77">
        <v>43282</v>
      </c>
    </row>
    <row r="1212" spans="26:27">
      <c r="Z1212" s="76">
        <v>44399</v>
      </c>
      <c r="AA1212" s="77">
        <v>43282</v>
      </c>
    </row>
    <row r="1213" spans="26:27">
      <c r="Z1213" s="76">
        <v>44400</v>
      </c>
      <c r="AA1213" s="77">
        <v>43282</v>
      </c>
    </row>
    <row r="1214" spans="26:27">
      <c r="Z1214" s="76">
        <v>44401</v>
      </c>
      <c r="AA1214" s="77">
        <v>43282</v>
      </c>
    </row>
    <row r="1215" spans="26:27">
      <c r="Z1215" s="76">
        <v>44402</v>
      </c>
      <c r="AA1215" s="77">
        <v>43282</v>
      </c>
    </row>
    <row r="1216" spans="26:27">
      <c r="Z1216" s="76">
        <v>44403</v>
      </c>
      <c r="AA1216" s="77">
        <v>43282</v>
      </c>
    </row>
    <row r="1217" spans="26:27">
      <c r="Z1217" s="76">
        <v>44404</v>
      </c>
      <c r="AA1217" s="77">
        <v>43282</v>
      </c>
    </row>
    <row r="1218" spans="26:27">
      <c r="Z1218" s="76">
        <v>44405</v>
      </c>
      <c r="AA1218" s="77">
        <v>43282</v>
      </c>
    </row>
    <row r="1219" spans="26:27">
      <c r="Z1219" s="76">
        <v>44406</v>
      </c>
      <c r="AA1219" s="77">
        <v>43282</v>
      </c>
    </row>
    <row r="1220" spans="26:27">
      <c r="Z1220" s="76">
        <v>44407</v>
      </c>
      <c r="AA1220" s="77">
        <v>43282</v>
      </c>
    </row>
    <row r="1221" spans="26:27">
      <c r="Z1221" s="76">
        <v>44408</v>
      </c>
      <c r="AA1221" s="77">
        <v>43282</v>
      </c>
    </row>
    <row r="1222" spans="26:27">
      <c r="Z1222" s="76">
        <v>44409</v>
      </c>
      <c r="AA1222" s="77">
        <v>43313</v>
      </c>
    </row>
    <row r="1223" spans="26:27">
      <c r="Z1223" s="76">
        <v>44410</v>
      </c>
      <c r="AA1223" s="77">
        <v>43313</v>
      </c>
    </row>
    <row r="1224" spans="26:27">
      <c r="Z1224" s="76">
        <v>44411</v>
      </c>
      <c r="AA1224" s="77">
        <v>43313</v>
      </c>
    </row>
    <row r="1225" spans="26:27">
      <c r="Z1225" s="76">
        <v>44412</v>
      </c>
      <c r="AA1225" s="77">
        <v>43313</v>
      </c>
    </row>
    <row r="1226" spans="26:27">
      <c r="Z1226" s="76">
        <v>44413</v>
      </c>
      <c r="AA1226" s="77">
        <v>43313</v>
      </c>
    </row>
    <row r="1227" spans="26:27">
      <c r="Z1227" s="76">
        <v>44414</v>
      </c>
      <c r="AA1227" s="77">
        <v>43313</v>
      </c>
    </row>
    <row r="1228" spans="26:27">
      <c r="Z1228" s="76">
        <v>44415</v>
      </c>
      <c r="AA1228" s="77">
        <v>43313</v>
      </c>
    </row>
    <row r="1229" spans="26:27">
      <c r="Z1229" s="76">
        <v>44416</v>
      </c>
      <c r="AA1229" s="77">
        <v>43313</v>
      </c>
    </row>
    <row r="1230" spans="26:27">
      <c r="Z1230" s="76">
        <v>44417</v>
      </c>
      <c r="AA1230" s="77">
        <v>43313</v>
      </c>
    </row>
    <row r="1231" spans="26:27">
      <c r="Z1231" s="76">
        <v>44418</v>
      </c>
      <c r="AA1231" s="77">
        <v>43313</v>
      </c>
    </row>
    <row r="1232" spans="26:27">
      <c r="Z1232" s="76">
        <v>44419</v>
      </c>
      <c r="AA1232" s="77">
        <v>43313</v>
      </c>
    </row>
    <row r="1233" spans="26:27">
      <c r="Z1233" s="76">
        <v>44420</v>
      </c>
      <c r="AA1233" s="77">
        <v>43313</v>
      </c>
    </row>
    <row r="1234" spans="26:27">
      <c r="Z1234" s="76">
        <v>44421</v>
      </c>
      <c r="AA1234" s="77">
        <v>43313</v>
      </c>
    </row>
    <row r="1235" spans="26:27">
      <c r="Z1235" s="76">
        <v>44422</v>
      </c>
      <c r="AA1235" s="77">
        <v>43313</v>
      </c>
    </row>
    <row r="1236" spans="26:27">
      <c r="Z1236" s="76">
        <v>44423</v>
      </c>
      <c r="AA1236" s="77">
        <v>43313</v>
      </c>
    </row>
    <row r="1237" spans="26:27">
      <c r="Z1237" s="76">
        <v>44424</v>
      </c>
      <c r="AA1237" s="77">
        <v>43313</v>
      </c>
    </row>
    <row r="1238" spans="26:27">
      <c r="Z1238" s="76">
        <v>44425</v>
      </c>
      <c r="AA1238" s="77">
        <v>43313</v>
      </c>
    </row>
    <row r="1239" spans="26:27">
      <c r="Z1239" s="76">
        <v>44426</v>
      </c>
      <c r="AA1239" s="77">
        <v>43313</v>
      </c>
    </row>
    <row r="1240" spans="26:27">
      <c r="Z1240" s="76">
        <v>44427</v>
      </c>
      <c r="AA1240" s="77">
        <v>43313</v>
      </c>
    </row>
    <row r="1241" spans="26:27">
      <c r="Z1241" s="76">
        <v>44428</v>
      </c>
      <c r="AA1241" s="77">
        <v>43313</v>
      </c>
    </row>
    <row r="1242" spans="26:27">
      <c r="Z1242" s="76">
        <v>44429</v>
      </c>
      <c r="AA1242" s="77">
        <v>43313</v>
      </c>
    </row>
    <row r="1243" spans="26:27">
      <c r="Z1243" s="76">
        <v>44430</v>
      </c>
      <c r="AA1243" s="77">
        <v>43313</v>
      </c>
    </row>
    <row r="1244" spans="26:27">
      <c r="Z1244" s="76">
        <v>44431</v>
      </c>
      <c r="AA1244" s="77">
        <v>43313</v>
      </c>
    </row>
    <row r="1245" spans="26:27">
      <c r="Z1245" s="76">
        <v>44432</v>
      </c>
      <c r="AA1245" s="77">
        <v>43313</v>
      </c>
    </row>
    <row r="1246" spans="26:27">
      <c r="Z1246" s="76">
        <v>44433</v>
      </c>
      <c r="AA1246" s="77">
        <v>43313</v>
      </c>
    </row>
    <row r="1247" spans="26:27">
      <c r="Z1247" s="76">
        <v>44434</v>
      </c>
      <c r="AA1247" s="77">
        <v>43313</v>
      </c>
    </row>
    <row r="1248" spans="26:27">
      <c r="Z1248" s="76">
        <v>44435</v>
      </c>
      <c r="AA1248" s="77">
        <v>43313</v>
      </c>
    </row>
    <row r="1249" spans="26:27">
      <c r="Z1249" s="76">
        <v>44436</v>
      </c>
      <c r="AA1249" s="77">
        <v>43313</v>
      </c>
    </row>
    <row r="1250" spans="26:27">
      <c r="Z1250" s="76">
        <v>44437</v>
      </c>
      <c r="AA1250" s="77">
        <v>43313</v>
      </c>
    </row>
    <row r="1251" spans="26:27">
      <c r="Z1251" s="76">
        <v>44438</v>
      </c>
      <c r="AA1251" s="77">
        <v>43313</v>
      </c>
    </row>
    <row r="1252" spans="26:27">
      <c r="Z1252" s="76">
        <v>44439</v>
      </c>
      <c r="AA1252" s="77">
        <v>43313</v>
      </c>
    </row>
    <row r="1253" spans="26:27">
      <c r="Z1253" s="76">
        <v>44440</v>
      </c>
      <c r="AA1253" s="77">
        <v>43344</v>
      </c>
    </row>
    <row r="1254" spans="26:27">
      <c r="Z1254" s="76">
        <v>44441</v>
      </c>
      <c r="AA1254" s="77">
        <v>43344</v>
      </c>
    </row>
    <row r="1255" spans="26:27">
      <c r="Z1255" s="76">
        <v>44442</v>
      </c>
      <c r="AA1255" s="77">
        <v>43344</v>
      </c>
    </row>
    <row r="1256" spans="26:27">
      <c r="Z1256" s="76">
        <v>44443</v>
      </c>
      <c r="AA1256" s="77">
        <v>43344</v>
      </c>
    </row>
    <row r="1257" spans="26:27">
      <c r="Z1257" s="76">
        <v>44444</v>
      </c>
      <c r="AA1257" s="77">
        <v>43344</v>
      </c>
    </row>
    <row r="1258" spans="26:27">
      <c r="Z1258" s="76">
        <v>44445</v>
      </c>
      <c r="AA1258" s="77">
        <v>43344</v>
      </c>
    </row>
    <row r="1259" spans="26:27">
      <c r="Z1259" s="76">
        <v>44446</v>
      </c>
      <c r="AA1259" s="77">
        <v>43344</v>
      </c>
    </row>
    <row r="1260" spans="26:27">
      <c r="Z1260" s="76">
        <v>44447</v>
      </c>
      <c r="AA1260" s="77">
        <v>43344</v>
      </c>
    </row>
    <row r="1261" spans="26:27">
      <c r="Z1261" s="76">
        <v>44448</v>
      </c>
      <c r="AA1261" s="77">
        <v>43344</v>
      </c>
    </row>
    <row r="1262" spans="26:27">
      <c r="Z1262" s="76">
        <v>44449</v>
      </c>
      <c r="AA1262" s="77">
        <v>43344</v>
      </c>
    </row>
    <row r="1263" spans="26:27">
      <c r="Z1263" s="76">
        <v>44450</v>
      </c>
      <c r="AA1263" s="77">
        <v>43344</v>
      </c>
    </row>
    <row r="1264" spans="26:27">
      <c r="Z1264" s="76">
        <v>44451</v>
      </c>
      <c r="AA1264" s="77">
        <v>43344</v>
      </c>
    </row>
    <row r="1265" spans="26:27">
      <c r="Z1265" s="76">
        <v>44452</v>
      </c>
      <c r="AA1265" s="77">
        <v>43344</v>
      </c>
    </row>
    <row r="1266" spans="26:27">
      <c r="Z1266" s="76">
        <v>44453</v>
      </c>
      <c r="AA1266" s="77">
        <v>43344</v>
      </c>
    </row>
    <row r="1267" spans="26:27">
      <c r="Z1267" s="76">
        <v>44454</v>
      </c>
      <c r="AA1267" s="77">
        <v>43344</v>
      </c>
    </row>
    <row r="1268" spans="26:27">
      <c r="Z1268" s="76">
        <v>44455</v>
      </c>
      <c r="AA1268" s="77">
        <v>43344</v>
      </c>
    </row>
    <row r="1269" spans="26:27">
      <c r="Z1269" s="76">
        <v>44456</v>
      </c>
      <c r="AA1269" s="77">
        <v>43344</v>
      </c>
    </row>
    <row r="1270" spans="26:27">
      <c r="Z1270" s="76">
        <v>44457</v>
      </c>
      <c r="AA1270" s="77">
        <v>43344</v>
      </c>
    </row>
    <row r="1271" spans="26:27">
      <c r="Z1271" s="76">
        <v>44458</v>
      </c>
      <c r="AA1271" s="77">
        <v>43344</v>
      </c>
    </row>
    <row r="1272" spans="26:27">
      <c r="Z1272" s="76">
        <v>44459</v>
      </c>
      <c r="AA1272" s="77">
        <v>43344</v>
      </c>
    </row>
    <row r="1273" spans="26:27">
      <c r="Z1273" s="76">
        <v>44460</v>
      </c>
      <c r="AA1273" s="77">
        <v>43344</v>
      </c>
    </row>
    <row r="1274" spans="26:27">
      <c r="Z1274" s="76">
        <v>44461</v>
      </c>
      <c r="AA1274" s="77">
        <v>43344</v>
      </c>
    </row>
    <row r="1275" spans="26:27">
      <c r="Z1275" s="76">
        <v>44462</v>
      </c>
      <c r="AA1275" s="77">
        <v>43344</v>
      </c>
    </row>
    <row r="1276" spans="26:27">
      <c r="Z1276" s="76">
        <v>44463</v>
      </c>
      <c r="AA1276" s="77">
        <v>43344</v>
      </c>
    </row>
    <row r="1277" spans="26:27">
      <c r="Z1277" s="76">
        <v>44464</v>
      </c>
      <c r="AA1277" s="77">
        <v>43344</v>
      </c>
    </row>
    <row r="1278" spans="26:27">
      <c r="Z1278" s="76">
        <v>44465</v>
      </c>
      <c r="AA1278" s="77">
        <v>43344</v>
      </c>
    </row>
    <row r="1279" spans="26:27">
      <c r="Z1279" s="76">
        <v>44466</v>
      </c>
      <c r="AA1279" s="77">
        <v>43344</v>
      </c>
    </row>
    <row r="1280" spans="26:27">
      <c r="Z1280" s="76">
        <v>44467</v>
      </c>
      <c r="AA1280" s="77">
        <v>43344</v>
      </c>
    </row>
    <row r="1281" spans="26:27">
      <c r="Z1281" s="76">
        <v>44468</v>
      </c>
      <c r="AA1281" s="77">
        <v>43344</v>
      </c>
    </row>
    <row r="1282" spans="26:27">
      <c r="Z1282" s="76">
        <v>44469</v>
      </c>
      <c r="AA1282" s="77">
        <v>43344</v>
      </c>
    </row>
    <row r="1283" spans="26:27">
      <c r="Z1283" s="76">
        <v>44470</v>
      </c>
      <c r="AA1283" s="77">
        <v>43374</v>
      </c>
    </row>
    <row r="1284" spans="26:27">
      <c r="Z1284" s="76">
        <v>44471</v>
      </c>
      <c r="AA1284" s="77">
        <v>43374</v>
      </c>
    </row>
    <row r="1285" spans="26:27">
      <c r="Z1285" s="76">
        <v>44472</v>
      </c>
      <c r="AA1285" s="77">
        <v>43374</v>
      </c>
    </row>
    <row r="1286" spans="26:27">
      <c r="Z1286" s="76">
        <v>44473</v>
      </c>
      <c r="AA1286" s="77">
        <v>43374</v>
      </c>
    </row>
    <row r="1287" spans="26:27">
      <c r="Z1287" s="76">
        <v>44474</v>
      </c>
      <c r="AA1287" s="77">
        <v>43374</v>
      </c>
    </row>
    <row r="1288" spans="26:27">
      <c r="Z1288" s="76">
        <v>44475</v>
      </c>
      <c r="AA1288" s="77">
        <v>43374</v>
      </c>
    </row>
    <row r="1289" spans="26:27">
      <c r="Z1289" s="76">
        <v>44476</v>
      </c>
      <c r="AA1289" s="77">
        <v>43374</v>
      </c>
    </row>
    <row r="1290" spans="26:27">
      <c r="Z1290" s="76">
        <v>44477</v>
      </c>
      <c r="AA1290" s="77">
        <v>43374</v>
      </c>
    </row>
    <row r="1291" spans="26:27">
      <c r="Z1291" s="76">
        <v>44478</v>
      </c>
      <c r="AA1291" s="77">
        <v>43374</v>
      </c>
    </row>
    <row r="1292" spans="26:27">
      <c r="Z1292" s="76">
        <v>44479</v>
      </c>
      <c r="AA1292" s="77">
        <v>43374</v>
      </c>
    </row>
    <row r="1293" spans="26:27">
      <c r="Z1293" s="76">
        <v>44480</v>
      </c>
      <c r="AA1293" s="77">
        <v>43374</v>
      </c>
    </row>
    <row r="1294" spans="26:27">
      <c r="Z1294" s="76">
        <v>44481</v>
      </c>
      <c r="AA1294" s="77">
        <v>43374</v>
      </c>
    </row>
    <row r="1295" spans="26:27">
      <c r="Z1295" s="76">
        <v>44482</v>
      </c>
      <c r="AA1295" s="77">
        <v>43374</v>
      </c>
    </row>
    <row r="1296" spans="26:27">
      <c r="Z1296" s="76">
        <v>44483</v>
      </c>
      <c r="AA1296" s="77">
        <v>43374</v>
      </c>
    </row>
    <row r="1297" spans="26:27">
      <c r="Z1297" s="76">
        <v>44484</v>
      </c>
      <c r="AA1297" s="77">
        <v>43374</v>
      </c>
    </row>
    <row r="1298" spans="26:27">
      <c r="Z1298" s="76">
        <v>44485</v>
      </c>
      <c r="AA1298" s="77">
        <v>43374</v>
      </c>
    </row>
    <row r="1299" spans="26:27">
      <c r="Z1299" s="76">
        <v>44486</v>
      </c>
      <c r="AA1299" s="77">
        <v>43374</v>
      </c>
    </row>
    <row r="1300" spans="26:27">
      <c r="Z1300" s="76">
        <v>44487</v>
      </c>
      <c r="AA1300" s="77">
        <v>43374</v>
      </c>
    </row>
    <row r="1301" spans="26:27">
      <c r="Z1301" s="76">
        <v>44488</v>
      </c>
      <c r="AA1301" s="77">
        <v>43374</v>
      </c>
    </row>
    <row r="1302" spans="26:27">
      <c r="Z1302" s="76">
        <v>44489</v>
      </c>
      <c r="AA1302" s="77">
        <v>43374</v>
      </c>
    </row>
    <row r="1303" spans="26:27">
      <c r="Z1303" s="76">
        <v>44490</v>
      </c>
      <c r="AA1303" s="77">
        <v>43374</v>
      </c>
    </row>
    <row r="1304" spans="26:27">
      <c r="Z1304" s="76">
        <v>44491</v>
      </c>
      <c r="AA1304" s="77">
        <v>43374</v>
      </c>
    </row>
    <row r="1305" spans="26:27">
      <c r="Z1305" s="76">
        <v>44492</v>
      </c>
      <c r="AA1305" s="77">
        <v>43374</v>
      </c>
    </row>
    <row r="1306" spans="26:27">
      <c r="Z1306" s="76">
        <v>44493</v>
      </c>
      <c r="AA1306" s="77">
        <v>43374</v>
      </c>
    </row>
    <row r="1307" spans="26:27">
      <c r="Z1307" s="76">
        <v>44494</v>
      </c>
      <c r="AA1307" s="77">
        <v>43374</v>
      </c>
    </row>
    <row r="1308" spans="26:27">
      <c r="Z1308" s="76">
        <v>44495</v>
      </c>
      <c r="AA1308" s="77">
        <v>43374</v>
      </c>
    </row>
    <row r="1309" spans="26:27">
      <c r="Z1309" s="76">
        <v>44496</v>
      </c>
      <c r="AA1309" s="77">
        <v>43374</v>
      </c>
    </row>
    <row r="1310" spans="26:27">
      <c r="Z1310" s="76">
        <v>44497</v>
      </c>
      <c r="AA1310" s="77">
        <v>43374</v>
      </c>
    </row>
    <row r="1311" spans="26:27">
      <c r="Z1311" s="76">
        <v>44498</v>
      </c>
      <c r="AA1311" s="77">
        <v>43374</v>
      </c>
    </row>
    <row r="1312" spans="26:27">
      <c r="Z1312" s="76">
        <v>44499</v>
      </c>
      <c r="AA1312" s="77">
        <v>43374</v>
      </c>
    </row>
    <row r="1313" spans="26:27">
      <c r="Z1313" s="76">
        <v>44500</v>
      </c>
      <c r="AA1313" s="77">
        <v>43374</v>
      </c>
    </row>
    <row r="1314" spans="26:27">
      <c r="Z1314" s="76">
        <v>44501</v>
      </c>
      <c r="AA1314" s="77">
        <v>43405</v>
      </c>
    </row>
    <row r="1315" spans="26:27">
      <c r="Z1315" s="76">
        <v>44502</v>
      </c>
      <c r="AA1315" s="77">
        <v>43405</v>
      </c>
    </row>
    <row r="1316" spans="26:27">
      <c r="Z1316" s="76">
        <v>44503</v>
      </c>
      <c r="AA1316" s="77">
        <v>43405</v>
      </c>
    </row>
    <row r="1317" spans="26:27">
      <c r="Z1317" s="76">
        <v>44504</v>
      </c>
      <c r="AA1317" s="77">
        <v>43405</v>
      </c>
    </row>
    <row r="1318" spans="26:27">
      <c r="Z1318" s="76">
        <v>44505</v>
      </c>
      <c r="AA1318" s="77">
        <v>43405</v>
      </c>
    </row>
    <row r="1319" spans="26:27">
      <c r="Z1319" s="76">
        <v>44506</v>
      </c>
      <c r="AA1319" s="77">
        <v>43405</v>
      </c>
    </row>
    <row r="1320" spans="26:27">
      <c r="Z1320" s="76">
        <v>44507</v>
      </c>
      <c r="AA1320" s="77">
        <v>43405</v>
      </c>
    </row>
    <row r="1321" spans="26:27">
      <c r="Z1321" s="76">
        <v>44508</v>
      </c>
      <c r="AA1321" s="77">
        <v>43405</v>
      </c>
    </row>
    <row r="1322" spans="26:27">
      <c r="Z1322" s="76">
        <v>44509</v>
      </c>
      <c r="AA1322" s="77">
        <v>43405</v>
      </c>
    </row>
    <row r="1323" spans="26:27">
      <c r="Z1323" s="76">
        <v>44510</v>
      </c>
      <c r="AA1323" s="77">
        <v>43405</v>
      </c>
    </row>
    <row r="1324" spans="26:27">
      <c r="Z1324" s="76">
        <v>44511</v>
      </c>
      <c r="AA1324" s="77">
        <v>43405</v>
      </c>
    </row>
    <row r="1325" spans="26:27">
      <c r="Z1325" s="76">
        <v>44512</v>
      </c>
      <c r="AA1325" s="77">
        <v>43405</v>
      </c>
    </row>
    <row r="1326" spans="26:27">
      <c r="Z1326" s="76">
        <v>44513</v>
      </c>
      <c r="AA1326" s="77">
        <v>43405</v>
      </c>
    </row>
    <row r="1327" spans="26:27">
      <c r="Z1327" s="76">
        <v>44514</v>
      </c>
      <c r="AA1327" s="77">
        <v>43405</v>
      </c>
    </row>
    <row r="1328" spans="26:27">
      <c r="Z1328" s="76">
        <v>44515</v>
      </c>
      <c r="AA1328" s="77">
        <v>43405</v>
      </c>
    </row>
    <row r="1329" spans="26:27">
      <c r="Z1329" s="76">
        <v>44516</v>
      </c>
      <c r="AA1329" s="77">
        <v>43405</v>
      </c>
    </row>
    <row r="1330" spans="26:27">
      <c r="Z1330" s="76">
        <v>44517</v>
      </c>
      <c r="AA1330" s="77">
        <v>43405</v>
      </c>
    </row>
    <row r="1331" spans="26:27">
      <c r="Z1331" s="76">
        <v>44518</v>
      </c>
      <c r="AA1331" s="77">
        <v>43405</v>
      </c>
    </row>
    <row r="1332" spans="26:27">
      <c r="Z1332" s="76">
        <v>44519</v>
      </c>
      <c r="AA1332" s="77">
        <v>43405</v>
      </c>
    </row>
    <row r="1333" spans="26:27">
      <c r="Z1333" s="76">
        <v>44520</v>
      </c>
      <c r="AA1333" s="77">
        <v>43405</v>
      </c>
    </row>
    <row r="1334" spans="26:27">
      <c r="Z1334" s="76">
        <v>44521</v>
      </c>
      <c r="AA1334" s="77">
        <v>43405</v>
      </c>
    </row>
    <row r="1335" spans="26:27">
      <c r="Z1335" s="76">
        <v>44522</v>
      </c>
      <c r="AA1335" s="77">
        <v>43405</v>
      </c>
    </row>
    <row r="1336" spans="26:27">
      <c r="Z1336" s="76">
        <v>44523</v>
      </c>
      <c r="AA1336" s="77">
        <v>43405</v>
      </c>
    </row>
    <row r="1337" spans="26:27">
      <c r="Z1337" s="76">
        <v>44524</v>
      </c>
      <c r="AA1337" s="77">
        <v>43405</v>
      </c>
    </row>
    <row r="1338" spans="26:27">
      <c r="Z1338" s="76">
        <v>44525</v>
      </c>
      <c r="AA1338" s="77">
        <v>43405</v>
      </c>
    </row>
    <row r="1339" spans="26:27">
      <c r="Z1339" s="76">
        <v>44526</v>
      </c>
      <c r="AA1339" s="77">
        <v>43405</v>
      </c>
    </row>
    <row r="1340" spans="26:27">
      <c r="Z1340" s="76">
        <v>44527</v>
      </c>
      <c r="AA1340" s="77">
        <v>43405</v>
      </c>
    </row>
    <row r="1341" spans="26:27">
      <c r="Z1341" s="76">
        <v>44528</v>
      </c>
      <c r="AA1341" s="77">
        <v>43405</v>
      </c>
    </row>
    <row r="1342" spans="26:27">
      <c r="Z1342" s="76">
        <v>44529</v>
      </c>
      <c r="AA1342" s="77">
        <v>43405</v>
      </c>
    </row>
    <row r="1343" spans="26:27">
      <c r="Z1343" s="76">
        <v>44530</v>
      </c>
      <c r="AA1343" s="77">
        <v>43405</v>
      </c>
    </row>
    <row r="1344" spans="26:27">
      <c r="Z1344" s="76">
        <v>44531</v>
      </c>
      <c r="AA1344" s="77">
        <v>43435</v>
      </c>
    </row>
    <row r="1345" spans="26:27">
      <c r="Z1345" s="76">
        <v>44532</v>
      </c>
      <c r="AA1345" s="77">
        <v>43435</v>
      </c>
    </row>
    <row r="1346" spans="26:27">
      <c r="Z1346" s="76">
        <v>44533</v>
      </c>
      <c r="AA1346" s="77">
        <v>43435</v>
      </c>
    </row>
    <row r="1347" spans="26:27">
      <c r="Z1347" s="76">
        <v>44534</v>
      </c>
      <c r="AA1347" s="77">
        <v>43435</v>
      </c>
    </row>
    <row r="1348" spans="26:27">
      <c r="Z1348" s="76">
        <v>44535</v>
      </c>
      <c r="AA1348" s="77">
        <v>43435</v>
      </c>
    </row>
    <row r="1349" spans="26:27">
      <c r="Z1349" s="76">
        <v>44536</v>
      </c>
      <c r="AA1349" s="77">
        <v>43435</v>
      </c>
    </row>
    <row r="1350" spans="26:27">
      <c r="Z1350" s="76">
        <v>44537</v>
      </c>
      <c r="AA1350" s="77">
        <v>43435</v>
      </c>
    </row>
    <row r="1351" spans="26:27">
      <c r="Z1351" s="76">
        <v>44538</v>
      </c>
      <c r="AA1351" s="77">
        <v>43435</v>
      </c>
    </row>
    <row r="1352" spans="26:27">
      <c r="Z1352" s="76">
        <v>44539</v>
      </c>
      <c r="AA1352" s="77">
        <v>43435</v>
      </c>
    </row>
    <row r="1353" spans="26:27">
      <c r="Z1353" s="76">
        <v>44540</v>
      </c>
      <c r="AA1353" s="77">
        <v>43435</v>
      </c>
    </row>
    <row r="1354" spans="26:27">
      <c r="Z1354" s="76">
        <v>44541</v>
      </c>
      <c r="AA1354" s="77">
        <v>43435</v>
      </c>
    </row>
    <row r="1355" spans="26:27">
      <c r="Z1355" s="76">
        <v>44542</v>
      </c>
      <c r="AA1355" s="77">
        <v>43435</v>
      </c>
    </row>
    <row r="1356" spans="26:27">
      <c r="Z1356" s="76">
        <v>44543</v>
      </c>
      <c r="AA1356" s="77">
        <v>43435</v>
      </c>
    </row>
    <row r="1357" spans="26:27">
      <c r="Z1357" s="76">
        <v>44544</v>
      </c>
      <c r="AA1357" s="77">
        <v>43435</v>
      </c>
    </row>
    <row r="1358" spans="26:27">
      <c r="Z1358" s="76">
        <v>44545</v>
      </c>
      <c r="AA1358" s="77">
        <v>43435</v>
      </c>
    </row>
    <row r="1359" spans="26:27">
      <c r="Z1359" s="76">
        <v>44546</v>
      </c>
      <c r="AA1359" s="77">
        <v>43435</v>
      </c>
    </row>
    <row r="1360" spans="26:27">
      <c r="Z1360" s="76">
        <v>44547</v>
      </c>
      <c r="AA1360" s="77">
        <v>43435</v>
      </c>
    </row>
    <row r="1361" spans="26:27">
      <c r="Z1361" s="76">
        <v>44548</v>
      </c>
      <c r="AA1361" s="77">
        <v>43435</v>
      </c>
    </row>
    <row r="1362" spans="26:27">
      <c r="Z1362" s="76">
        <v>44549</v>
      </c>
      <c r="AA1362" s="77">
        <v>43435</v>
      </c>
    </row>
    <row r="1363" spans="26:27">
      <c r="Z1363" s="76">
        <v>44550</v>
      </c>
      <c r="AA1363" s="77">
        <v>43435</v>
      </c>
    </row>
    <row r="1364" spans="26:27">
      <c r="Z1364" s="76">
        <v>44551</v>
      </c>
      <c r="AA1364" s="77">
        <v>43435</v>
      </c>
    </row>
    <row r="1365" spans="26:27">
      <c r="Z1365" s="76">
        <v>44552</v>
      </c>
      <c r="AA1365" s="77">
        <v>43435</v>
      </c>
    </row>
    <row r="1366" spans="26:27">
      <c r="Z1366" s="76">
        <v>44553</v>
      </c>
      <c r="AA1366" s="77">
        <v>43435</v>
      </c>
    </row>
    <row r="1367" spans="26:27">
      <c r="Z1367" s="76">
        <v>44554</v>
      </c>
      <c r="AA1367" s="77">
        <v>43435</v>
      </c>
    </row>
    <row r="1368" spans="26:27">
      <c r="Z1368" s="76">
        <v>44555</v>
      </c>
      <c r="AA1368" s="77">
        <v>43435</v>
      </c>
    </row>
    <row r="1369" spans="26:27">
      <c r="Z1369" s="76">
        <v>44556</v>
      </c>
      <c r="AA1369" s="77">
        <v>43435</v>
      </c>
    </row>
    <row r="1370" spans="26:27">
      <c r="Z1370" s="76">
        <v>44557</v>
      </c>
      <c r="AA1370" s="77">
        <v>43435</v>
      </c>
    </row>
    <row r="1371" spans="26:27">
      <c r="Z1371" s="76">
        <v>44558</v>
      </c>
      <c r="AA1371" s="77">
        <v>43435</v>
      </c>
    </row>
    <row r="1372" spans="26:27">
      <c r="Z1372" s="76">
        <v>44559</v>
      </c>
      <c r="AA1372" s="77">
        <v>43435</v>
      </c>
    </row>
    <row r="1373" spans="26:27">
      <c r="Z1373" s="76">
        <v>44560</v>
      </c>
      <c r="AA1373" s="77">
        <v>43435</v>
      </c>
    </row>
    <row r="1374" spans="26:27">
      <c r="Z1374" s="76">
        <v>44561</v>
      </c>
      <c r="AA1374" s="77">
        <v>43435</v>
      </c>
    </row>
    <row r="1375" spans="26:27">
      <c r="Z1375" s="76">
        <v>44562</v>
      </c>
      <c r="AA1375" s="77">
        <v>43466</v>
      </c>
    </row>
    <row r="1376" spans="26:27">
      <c r="Z1376" s="76">
        <v>44563</v>
      </c>
      <c r="AA1376" s="77">
        <v>43466</v>
      </c>
    </row>
    <row r="1377" spans="26:27">
      <c r="Z1377" s="76">
        <v>44564</v>
      </c>
      <c r="AA1377" s="77">
        <v>43466</v>
      </c>
    </row>
    <row r="1378" spans="26:27">
      <c r="Z1378" s="76">
        <v>44565</v>
      </c>
      <c r="AA1378" s="77">
        <v>43466</v>
      </c>
    </row>
    <row r="1379" spans="26:27">
      <c r="Z1379" s="76">
        <v>44566</v>
      </c>
      <c r="AA1379" s="77">
        <v>43466</v>
      </c>
    </row>
    <row r="1380" spans="26:27">
      <c r="Z1380" s="76">
        <v>44567</v>
      </c>
      <c r="AA1380" s="77">
        <v>43466</v>
      </c>
    </row>
    <row r="1381" spans="26:27">
      <c r="Z1381" s="76">
        <v>44568</v>
      </c>
      <c r="AA1381" s="77">
        <v>43466</v>
      </c>
    </row>
    <row r="1382" spans="26:27">
      <c r="Z1382" s="76">
        <v>44569</v>
      </c>
      <c r="AA1382" s="77">
        <v>43466</v>
      </c>
    </row>
    <row r="1383" spans="26:27">
      <c r="Z1383" s="76">
        <v>44570</v>
      </c>
      <c r="AA1383" s="77">
        <v>43466</v>
      </c>
    </row>
    <row r="1384" spans="26:27">
      <c r="Z1384" s="76">
        <v>44571</v>
      </c>
      <c r="AA1384" s="77">
        <v>43466</v>
      </c>
    </row>
    <row r="1385" spans="26:27">
      <c r="Z1385" s="76">
        <v>44572</v>
      </c>
      <c r="AA1385" s="77">
        <v>43466</v>
      </c>
    </row>
    <row r="1386" spans="26:27">
      <c r="Z1386" s="76">
        <v>44573</v>
      </c>
      <c r="AA1386" s="77">
        <v>43466</v>
      </c>
    </row>
    <row r="1387" spans="26:27">
      <c r="Z1387" s="76">
        <v>44574</v>
      </c>
      <c r="AA1387" s="77">
        <v>43466</v>
      </c>
    </row>
    <row r="1388" spans="26:27">
      <c r="Z1388" s="76">
        <v>44575</v>
      </c>
      <c r="AA1388" s="77">
        <v>43466</v>
      </c>
    </row>
    <row r="1389" spans="26:27">
      <c r="Z1389" s="76">
        <v>44576</v>
      </c>
      <c r="AA1389" s="77">
        <v>43466</v>
      </c>
    </row>
    <row r="1390" spans="26:27">
      <c r="Z1390" s="76">
        <v>44577</v>
      </c>
      <c r="AA1390" s="77">
        <v>43466</v>
      </c>
    </row>
    <row r="1391" spans="26:27">
      <c r="Z1391" s="76">
        <v>44578</v>
      </c>
      <c r="AA1391" s="77">
        <v>43466</v>
      </c>
    </row>
    <row r="1392" spans="26:27">
      <c r="Z1392" s="76">
        <v>44579</v>
      </c>
      <c r="AA1392" s="77">
        <v>43466</v>
      </c>
    </row>
    <row r="1393" spans="26:27">
      <c r="Z1393" s="76">
        <v>44580</v>
      </c>
      <c r="AA1393" s="77">
        <v>43466</v>
      </c>
    </row>
    <row r="1394" spans="26:27">
      <c r="Z1394" s="76">
        <v>44581</v>
      </c>
      <c r="AA1394" s="77">
        <v>43466</v>
      </c>
    </row>
    <row r="1395" spans="26:27">
      <c r="Z1395" s="76">
        <v>44582</v>
      </c>
      <c r="AA1395" s="77">
        <v>43466</v>
      </c>
    </row>
    <row r="1396" spans="26:27">
      <c r="Z1396" s="76">
        <v>44583</v>
      </c>
      <c r="AA1396" s="77">
        <v>43466</v>
      </c>
    </row>
    <row r="1397" spans="26:27">
      <c r="Z1397" s="76">
        <v>44584</v>
      </c>
      <c r="AA1397" s="77">
        <v>43466</v>
      </c>
    </row>
    <row r="1398" spans="26:27">
      <c r="Z1398" s="76">
        <v>44585</v>
      </c>
      <c r="AA1398" s="77">
        <v>43466</v>
      </c>
    </row>
    <row r="1399" spans="26:27">
      <c r="Z1399" s="76">
        <v>44586</v>
      </c>
      <c r="AA1399" s="77">
        <v>43466</v>
      </c>
    </row>
    <row r="1400" spans="26:27">
      <c r="Z1400" s="76">
        <v>44587</v>
      </c>
      <c r="AA1400" s="77">
        <v>43466</v>
      </c>
    </row>
    <row r="1401" spans="26:27">
      <c r="Z1401" s="76">
        <v>44588</v>
      </c>
      <c r="AA1401" s="77">
        <v>43466</v>
      </c>
    </row>
    <row r="1402" spans="26:27">
      <c r="Z1402" s="76">
        <v>44589</v>
      </c>
      <c r="AA1402" s="77">
        <v>43466</v>
      </c>
    </row>
    <row r="1403" spans="26:27">
      <c r="Z1403" s="76">
        <v>44590</v>
      </c>
      <c r="AA1403" s="77">
        <v>43466</v>
      </c>
    </row>
    <row r="1404" spans="26:27">
      <c r="Z1404" s="76">
        <v>44591</v>
      </c>
      <c r="AA1404" s="77">
        <v>43466</v>
      </c>
    </row>
    <row r="1405" spans="26:27">
      <c r="Z1405" s="76">
        <v>44592</v>
      </c>
      <c r="AA1405" s="77">
        <v>43466</v>
      </c>
    </row>
    <row r="1406" spans="26:27">
      <c r="Z1406" s="76">
        <v>44593</v>
      </c>
      <c r="AA1406" s="77">
        <v>43497</v>
      </c>
    </row>
    <row r="1407" spans="26:27">
      <c r="Z1407" s="76">
        <v>44594</v>
      </c>
      <c r="AA1407" s="77">
        <v>43497</v>
      </c>
    </row>
    <row r="1408" spans="26:27">
      <c r="Z1408" s="76">
        <v>44595</v>
      </c>
      <c r="AA1408" s="77">
        <v>43497</v>
      </c>
    </row>
    <row r="1409" spans="26:27">
      <c r="Z1409" s="76">
        <v>44596</v>
      </c>
      <c r="AA1409" s="77">
        <v>43497</v>
      </c>
    </row>
    <row r="1410" spans="26:27">
      <c r="Z1410" s="76">
        <v>44597</v>
      </c>
      <c r="AA1410" s="77">
        <v>43497</v>
      </c>
    </row>
    <row r="1411" spans="26:27">
      <c r="Z1411" s="76">
        <v>44598</v>
      </c>
      <c r="AA1411" s="77">
        <v>43497</v>
      </c>
    </row>
    <row r="1412" spans="26:27">
      <c r="Z1412" s="76">
        <v>44599</v>
      </c>
      <c r="AA1412" s="77">
        <v>43497</v>
      </c>
    </row>
    <row r="1413" spans="26:27">
      <c r="Z1413" s="76">
        <v>44600</v>
      </c>
      <c r="AA1413" s="77">
        <v>43497</v>
      </c>
    </row>
    <row r="1414" spans="26:27">
      <c r="Z1414" s="76">
        <v>44601</v>
      </c>
      <c r="AA1414" s="77">
        <v>43497</v>
      </c>
    </row>
    <row r="1415" spans="26:27">
      <c r="Z1415" s="76">
        <v>44602</v>
      </c>
      <c r="AA1415" s="77">
        <v>43497</v>
      </c>
    </row>
    <row r="1416" spans="26:27">
      <c r="Z1416" s="76">
        <v>44603</v>
      </c>
      <c r="AA1416" s="77">
        <v>43497</v>
      </c>
    </row>
    <row r="1417" spans="26:27">
      <c r="Z1417" s="76">
        <v>44604</v>
      </c>
      <c r="AA1417" s="77">
        <v>43497</v>
      </c>
    </row>
    <row r="1418" spans="26:27">
      <c r="Z1418" s="76">
        <v>44605</v>
      </c>
      <c r="AA1418" s="77">
        <v>43497</v>
      </c>
    </row>
    <row r="1419" spans="26:27">
      <c r="Z1419" s="76">
        <v>44606</v>
      </c>
      <c r="AA1419" s="77">
        <v>43497</v>
      </c>
    </row>
    <row r="1420" spans="26:27">
      <c r="Z1420" s="76">
        <v>44607</v>
      </c>
      <c r="AA1420" s="77">
        <v>43497</v>
      </c>
    </row>
    <row r="1421" spans="26:27">
      <c r="Z1421" s="76">
        <v>44608</v>
      </c>
      <c r="AA1421" s="77">
        <v>43497</v>
      </c>
    </row>
    <row r="1422" spans="26:27">
      <c r="Z1422" s="76">
        <v>44609</v>
      </c>
      <c r="AA1422" s="77">
        <v>43497</v>
      </c>
    </row>
    <row r="1423" spans="26:27">
      <c r="Z1423" s="76">
        <v>44610</v>
      </c>
      <c r="AA1423" s="77">
        <v>43497</v>
      </c>
    </row>
    <row r="1424" spans="26:27">
      <c r="Z1424" s="76">
        <v>44611</v>
      </c>
      <c r="AA1424" s="77">
        <v>43497</v>
      </c>
    </row>
    <row r="1425" spans="26:27">
      <c r="Z1425" s="76">
        <v>44612</v>
      </c>
      <c r="AA1425" s="77">
        <v>43497</v>
      </c>
    </row>
    <row r="1426" spans="26:27">
      <c r="Z1426" s="76">
        <v>44613</v>
      </c>
      <c r="AA1426" s="77">
        <v>43497</v>
      </c>
    </row>
    <row r="1427" spans="26:27">
      <c r="Z1427" s="76">
        <v>44614</v>
      </c>
      <c r="AA1427" s="77">
        <v>43497</v>
      </c>
    </row>
    <row r="1428" spans="26:27">
      <c r="Z1428" s="76">
        <v>44615</v>
      </c>
      <c r="AA1428" s="77">
        <v>43497</v>
      </c>
    </row>
    <row r="1429" spans="26:27">
      <c r="Z1429" s="76">
        <v>44616</v>
      </c>
      <c r="AA1429" s="77">
        <v>43497</v>
      </c>
    </row>
    <row r="1430" spans="26:27">
      <c r="Z1430" s="76">
        <v>44617</v>
      </c>
      <c r="AA1430" s="77">
        <v>43497</v>
      </c>
    </row>
    <row r="1431" spans="26:27">
      <c r="Z1431" s="76">
        <v>44618</v>
      </c>
      <c r="AA1431" s="77">
        <v>43497</v>
      </c>
    </row>
    <row r="1432" spans="26:27">
      <c r="Z1432" s="76">
        <v>44619</v>
      </c>
      <c r="AA1432" s="77">
        <v>43497</v>
      </c>
    </row>
    <row r="1433" spans="26:27">
      <c r="Z1433" s="76">
        <v>44620</v>
      </c>
      <c r="AA1433" s="77">
        <v>43497</v>
      </c>
    </row>
    <row r="1434" spans="26:27">
      <c r="Z1434" s="76">
        <v>44621</v>
      </c>
      <c r="AA1434" s="77">
        <v>43525</v>
      </c>
    </row>
    <row r="1435" spans="26:27">
      <c r="Z1435" s="76">
        <v>44622</v>
      </c>
      <c r="AA1435" s="77">
        <v>43525</v>
      </c>
    </row>
    <row r="1436" spans="26:27">
      <c r="Z1436" s="76">
        <v>44623</v>
      </c>
      <c r="AA1436" s="77">
        <v>43525</v>
      </c>
    </row>
    <row r="1437" spans="26:27">
      <c r="Z1437" s="76">
        <v>44624</v>
      </c>
      <c r="AA1437" s="77">
        <v>43525</v>
      </c>
    </row>
    <row r="1438" spans="26:27">
      <c r="Z1438" s="76">
        <v>44625</v>
      </c>
      <c r="AA1438" s="77">
        <v>43525</v>
      </c>
    </row>
    <row r="1439" spans="26:27">
      <c r="Z1439" s="76">
        <v>44626</v>
      </c>
      <c r="AA1439" s="77">
        <v>43525</v>
      </c>
    </row>
    <row r="1440" spans="26:27">
      <c r="Z1440" s="76">
        <v>44627</v>
      </c>
      <c r="AA1440" s="77">
        <v>43525</v>
      </c>
    </row>
    <row r="1441" spans="26:27">
      <c r="Z1441" s="76">
        <v>44628</v>
      </c>
      <c r="AA1441" s="77">
        <v>43525</v>
      </c>
    </row>
    <row r="1442" spans="26:27">
      <c r="Z1442" s="76">
        <v>44629</v>
      </c>
      <c r="AA1442" s="77">
        <v>43525</v>
      </c>
    </row>
    <row r="1443" spans="26:27">
      <c r="Z1443" s="76">
        <v>44630</v>
      </c>
      <c r="AA1443" s="77">
        <v>43525</v>
      </c>
    </row>
    <row r="1444" spans="26:27">
      <c r="Z1444" s="76">
        <v>44631</v>
      </c>
      <c r="AA1444" s="77">
        <v>43525</v>
      </c>
    </row>
    <row r="1445" spans="26:27">
      <c r="Z1445" s="76">
        <v>44632</v>
      </c>
      <c r="AA1445" s="77">
        <v>43525</v>
      </c>
    </row>
    <row r="1446" spans="26:27">
      <c r="Z1446" s="76">
        <v>44633</v>
      </c>
      <c r="AA1446" s="77">
        <v>43525</v>
      </c>
    </row>
    <row r="1447" spans="26:27">
      <c r="Z1447" s="76">
        <v>44634</v>
      </c>
      <c r="AA1447" s="77">
        <v>43525</v>
      </c>
    </row>
    <row r="1448" spans="26:27">
      <c r="Z1448" s="76">
        <v>44635</v>
      </c>
      <c r="AA1448" s="77">
        <v>43525</v>
      </c>
    </row>
    <row r="1449" spans="26:27">
      <c r="Z1449" s="76">
        <v>44636</v>
      </c>
      <c r="AA1449" s="77">
        <v>43525</v>
      </c>
    </row>
    <row r="1450" spans="26:27">
      <c r="Z1450" s="76">
        <v>44637</v>
      </c>
      <c r="AA1450" s="77">
        <v>43525</v>
      </c>
    </row>
    <row r="1451" spans="26:27">
      <c r="Z1451" s="76">
        <v>44638</v>
      </c>
      <c r="AA1451" s="77">
        <v>43525</v>
      </c>
    </row>
    <row r="1452" spans="26:27">
      <c r="Z1452" s="76">
        <v>44639</v>
      </c>
      <c r="AA1452" s="77">
        <v>43525</v>
      </c>
    </row>
    <row r="1453" spans="26:27">
      <c r="Z1453" s="76">
        <v>44640</v>
      </c>
      <c r="AA1453" s="77">
        <v>43525</v>
      </c>
    </row>
    <row r="1454" spans="26:27">
      <c r="Z1454" s="76">
        <v>44641</v>
      </c>
      <c r="AA1454" s="77">
        <v>43525</v>
      </c>
    </row>
    <row r="1455" spans="26:27">
      <c r="Z1455" s="76">
        <v>44642</v>
      </c>
      <c r="AA1455" s="77">
        <v>43525</v>
      </c>
    </row>
    <row r="1456" spans="26:27">
      <c r="Z1456" s="76">
        <v>44643</v>
      </c>
      <c r="AA1456" s="77">
        <v>43525</v>
      </c>
    </row>
    <row r="1457" spans="26:27">
      <c r="Z1457" s="76">
        <v>44644</v>
      </c>
      <c r="AA1457" s="77">
        <v>43525</v>
      </c>
    </row>
    <row r="1458" spans="26:27">
      <c r="Z1458" s="76">
        <v>44645</v>
      </c>
      <c r="AA1458" s="77">
        <v>43525</v>
      </c>
    </row>
    <row r="1459" spans="26:27">
      <c r="Z1459" s="76">
        <v>44646</v>
      </c>
      <c r="AA1459" s="77">
        <v>43525</v>
      </c>
    </row>
    <row r="1460" spans="26:27">
      <c r="Z1460" s="76">
        <v>44647</v>
      </c>
      <c r="AA1460" s="77">
        <v>43525</v>
      </c>
    </row>
    <row r="1461" spans="26:27">
      <c r="Z1461" s="76">
        <v>44648</v>
      </c>
      <c r="AA1461" s="77">
        <v>43525</v>
      </c>
    </row>
    <row r="1462" spans="26:27">
      <c r="Z1462" s="76">
        <v>44649</v>
      </c>
      <c r="AA1462" s="77">
        <v>43525</v>
      </c>
    </row>
    <row r="1463" spans="26:27">
      <c r="Z1463" s="76">
        <v>44650</v>
      </c>
      <c r="AA1463" s="77">
        <v>43525</v>
      </c>
    </row>
    <row r="1464" spans="26:27">
      <c r="Z1464" s="76">
        <v>44651</v>
      </c>
      <c r="AA1464" s="77">
        <v>43525</v>
      </c>
    </row>
    <row r="1465" spans="26:27">
      <c r="Z1465" s="76">
        <v>44652</v>
      </c>
      <c r="AA1465" s="77">
        <v>43556</v>
      </c>
    </row>
    <row r="1466" spans="26:27">
      <c r="Z1466" s="76">
        <v>44653</v>
      </c>
      <c r="AA1466" s="77">
        <v>43556</v>
      </c>
    </row>
    <row r="1467" spans="26:27">
      <c r="Z1467" s="76">
        <v>44654</v>
      </c>
      <c r="AA1467" s="77">
        <v>43556</v>
      </c>
    </row>
    <row r="1468" spans="26:27">
      <c r="Z1468" s="76">
        <v>44655</v>
      </c>
      <c r="AA1468" s="77">
        <v>43556</v>
      </c>
    </row>
    <row r="1469" spans="26:27">
      <c r="Z1469" s="76">
        <v>44656</v>
      </c>
      <c r="AA1469" s="77">
        <v>43556</v>
      </c>
    </row>
    <row r="1470" spans="26:27">
      <c r="Z1470" s="76">
        <v>44657</v>
      </c>
      <c r="AA1470" s="77">
        <v>43556</v>
      </c>
    </row>
    <row r="1471" spans="26:27">
      <c r="Z1471" s="76">
        <v>44658</v>
      </c>
      <c r="AA1471" s="77">
        <v>43556</v>
      </c>
    </row>
    <row r="1472" spans="26:27">
      <c r="Z1472" s="76">
        <v>44659</v>
      </c>
      <c r="AA1472" s="77">
        <v>43556</v>
      </c>
    </row>
    <row r="1473" spans="26:27">
      <c r="Z1473" s="76">
        <v>44660</v>
      </c>
      <c r="AA1473" s="77">
        <v>43556</v>
      </c>
    </row>
    <row r="1474" spans="26:27">
      <c r="Z1474" s="76">
        <v>44661</v>
      </c>
      <c r="AA1474" s="77">
        <v>43556</v>
      </c>
    </row>
    <row r="1475" spans="26:27">
      <c r="Z1475" s="76">
        <v>44662</v>
      </c>
      <c r="AA1475" s="77">
        <v>43556</v>
      </c>
    </row>
    <row r="1476" spans="26:27">
      <c r="Z1476" s="76">
        <v>44663</v>
      </c>
      <c r="AA1476" s="77">
        <v>43556</v>
      </c>
    </row>
    <row r="1477" spans="26:27">
      <c r="Z1477" s="76">
        <v>44664</v>
      </c>
      <c r="AA1477" s="77">
        <v>43556</v>
      </c>
    </row>
    <row r="1478" spans="26:27">
      <c r="Z1478" s="76">
        <v>44665</v>
      </c>
      <c r="AA1478" s="77">
        <v>43556</v>
      </c>
    </row>
    <row r="1479" spans="26:27">
      <c r="Z1479" s="76">
        <v>44666</v>
      </c>
      <c r="AA1479" s="77">
        <v>43556</v>
      </c>
    </row>
    <row r="1480" spans="26:27">
      <c r="Z1480" s="76">
        <v>44667</v>
      </c>
      <c r="AA1480" s="77">
        <v>43556</v>
      </c>
    </row>
    <row r="1481" spans="26:27">
      <c r="Z1481" s="76">
        <v>44668</v>
      </c>
      <c r="AA1481" s="77">
        <v>43556</v>
      </c>
    </row>
    <row r="1482" spans="26:27">
      <c r="Z1482" s="76">
        <v>44669</v>
      </c>
      <c r="AA1482" s="77">
        <v>43556</v>
      </c>
    </row>
    <row r="1483" spans="26:27">
      <c r="Z1483" s="76">
        <v>44670</v>
      </c>
      <c r="AA1483" s="77">
        <v>43556</v>
      </c>
    </row>
    <row r="1484" spans="26:27">
      <c r="Z1484" s="76">
        <v>44671</v>
      </c>
      <c r="AA1484" s="77">
        <v>43556</v>
      </c>
    </row>
    <row r="1485" spans="26:27">
      <c r="Z1485" s="76">
        <v>44672</v>
      </c>
      <c r="AA1485" s="77">
        <v>43556</v>
      </c>
    </row>
    <row r="1486" spans="26:27">
      <c r="Z1486" s="76">
        <v>44673</v>
      </c>
      <c r="AA1486" s="77">
        <v>43556</v>
      </c>
    </row>
    <row r="1487" spans="26:27">
      <c r="Z1487" s="76">
        <v>44674</v>
      </c>
      <c r="AA1487" s="77">
        <v>43556</v>
      </c>
    </row>
    <row r="1488" spans="26:27">
      <c r="Z1488" s="76">
        <v>44675</v>
      </c>
      <c r="AA1488" s="77">
        <v>43556</v>
      </c>
    </row>
    <row r="1489" spans="26:27">
      <c r="Z1489" s="76">
        <v>44676</v>
      </c>
      <c r="AA1489" s="77">
        <v>43556</v>
      </c>
    </row>
    <row r="1490" spans="26:27">
      <c r="Z1490" s="76">
        <v>44677</v>
      </c>
      <c r="AA1490" s="77">
        <v>43556</v>
      </c>
    </row>
    <row r="1491" spans="26:27">
      <c r="Z1491" s="76">
        <v>44678</v>
      </c>
      <c r="AA1491" s="77">
        <v>43556</v>
      </c>
    </row>
    <row r="1492" spans="26:27">
      <c r="Z1492" s="76">
        <v>44679</v>
      </c>
      <c r="AA1492" s="77">
        <v>43556</v>
      </c>
    </row>
    <row r="1493" spans="26:27">
      <c r="Z1493" s="76">
        <v>44680</v>
      </c>
      <c r="AA1493" s="77">
        <v>43556</v>
      </c>
    </row>
    <row r="1494" spans="26:27">
      <c r="Z1494" s="76">
        <v>44681</v>
      </c>
      <c r="AA1494" s="77">
        <v>43556</v>
      </c>
    </row>
    <row r="1495" spans="26:27">
      <c r="Z1495" s="76">
        <v>44682</v>
      </c>
      <c r="AA1495" s="77">
        <v>43586</v>
      </c>
    </row>
    <row r="1496" spans="26:27">
      <c r="Z1496" s="76">
        <v>44683</v>
      </c>
      <c r="AA1496" s="77">
        <v>43586</v>
      </c>
    </row>
    <row r="1497" spans="26:27">
      <c r="Z1497" s="76">
        <v>44684</v>
      </c>
      <c r="AA1497" s="77">
        <v>43586</v>
      </c>
    </row>
    <row r="1498" spans="26:27">
      <c r="Z1498" s="76">
        <v>44685</v>
      </c>
      <c r="AA1498" s="77">
        <v>43586</v>
      </c>
    </row>
    <row r="1499" spans="26:27">
      <c r="Z1499" s="76">
        <v>44686</v>
      </c>
      <c r="AA1499" s="77">
        <v>43586</v>
      </c>
    </row>
    <row r="1500" spans="26:27">
      <c r="Z1500" s="76">
        <v>44687</v>
      </c>
      <c r="AA1500" s="77">
        <v>43586</v>
      </c>
    </row>
    <row r="1501" spans="26:27">
      <c r="Z1501" s="76">
        <v>44688</v>
      </c>
      <c r="AA1501" s="77">
        <v>43586</v>
      </c>
    </row>
    <row r="1502" spans="26:27">
      <c r="Z1502" s="76">
        <v>44689</v>
      </c>
      <c r="AA1502" s="77">
        <v>43586</v>
      </c>
    </row>
    <row r="1503" spans="26:27">
      <c r="Z1503" s="76">
        <v>44690</v>
      </c>
      <c r="AA1503" s="77">
        <v>43586</v>
      </c>
    </row>
    <row r="1504" spans="26:27">
      <c r="Z1504" s="76">
        <v>44691</v>
      </c>
      <c r="AA1504" s="77">
        <v>43586</v>
      </c>
    </row>
    <row r="1505" spans="26:27">
      <c r="Z1505" s="76">
        <v>44692</v>
      </c>
      <c r="AA1505" s="77">
        <v>43586</v>
      </c>
    </row>
    <row r="1506" spans="26:27">
      <c r="Z1506" s="76">
        <v>44693</v>
      </c>
      <c r="AA1506" s="77">
        <v>43586</v>
      </c>
    </row>
    <row r="1507" spans="26:27">
      <c r="Z1507" s="76">
        <v>44694</v>
      </c>
      <c r="AA1507" s="77">
        <v>43586</v>
      </c>
    </row>
    <row r="1508" spans="26:27">
      <c r="Z1508" s="76">
        <v>44695</v>
      </c>
      <c r="AA1508" s="77">
        <v>43586</v>
      </c>
    </row>
    <row r="1509" spans="26:27">
      <c r="Z1509" s="76">
        <v>44696</v>
      </c>
      <c r="AA1509" s="77">
        <v>43586</v>
      </c>
    </row>
    <row r="1510" spans="26:27">
      <c r="Z1510" s="76">
        <v>44697</v>
      </c>
      <c r="AA1510" s="77">
        <v>43586</v>
      </c>
    </row>
    <row r="1511" spans="26:27">
      <c r="Z1511" s="76">
        <v>44698</v>
      </c>
      <c r="AA1511" s="77">
        <v>43586</v>
      </c>
    </row>
    <row r="1512" spans="26:27">
      <c r="Z1512" s="76">
        <v>44699</v>
      </c>
      <c r="AA1512" s="77">
        <v>43586</v>
      </c>
    </row>
    <row r="1513" spans="26:27">
      <c r="Z1513" s="76">
        <v>44700</v>
      </c>
      <c r="AA1513" s="77">
        <v>43586</v>
      </c>
    </row>
    <row r="1514" spans="26:27">
      <c r="Z1514" s="76">
        <v>44701</v>
      </c>
      <c r="AA1514" s="77">
        <v>43586</v>
      </c>
    </row>
    <row r="1515" spans="26:27">
      <c r="Z1515" s="76">
        <v>44702</v>
      </c>
      <c r="AA1515" s="77">
        <v>43586</v>
      </c>
    </row>
    <row r="1516" spans="26:27">
      <c r="Z1516" s="76">
        <v>44703</v>
      </c>
      <c r="AA1516" s="77">
        <v>43586</v>
      </c>
    </row>
    <row r="1517" spans="26:27">
      <c r="Z1517" s="76">
        <v>44704</v>
      </c>
      <c r="AA1517" s="77">
        <v>43586</v>
      </c>
    </row>
    <row r="1518" spans="26:27">
      <c r="Z1518" s="76">
        <v>44705</v>
      </c>
      <c r="AA1518" s="77">
        <v>43586</v>
      </c>
    </row>
    <row r="1519" spans="26:27">
      <c r="Z1519" s="76">
        <v>44706</v>
      </c>
      <c r="AA1519" s="77">
        <v>43586</v>
      </c>
    </row>
    <row r="1520" spans="26:27">
      <c r="Z1520" s="76">
        <v>44707</v>
      </c>
      <c r="AA1520" s="77">
        <v>43586</v>
      </c>
    </row>
    <row r="1521" spans="26:27">
      <c r="Z1521" s="76">
        <v>44708</v>
      </c>
      <c r="AA1521" s="77">
        <v>43586</v>
      </c>
    </row>
    <row r="1522" spans="26:27">
      <c r="Z1522" s="76">
        <v>44709</v>
      </c>
      <c r="AA1522" s="77">
        <v>43586</v>
      </c>
    </row>
    <row r="1523" spans="26:27">
      <c r="Z1523" s="76">
        <v>44710</v>
      </c>
      <c r="AA1523" s="77">
        <v>43586</v>
      </c>
    </row>
    <row r="1524" spans="26:27">
      <c r="Z1524" s="76">
        <v>44711</v>
      </c>
      <c r="AA1524" s="77">
        <v>43586</v>
      </c>
    </row>
    <row r="1525" spans="26:27">
      <c r="Z1525" s="76">
        <v>44712</v>
      </c>
      <c r="AA1525" s="77">
        <v>43586</v>
      </c>
    </row>
    <row r="1526" spans="26:27">
      <c r="Z1526" s="76">
        <v>44713</v>
      </c>
      <c r="AA1526" s="77">
        <v>43617</v>
      </c>
    </row>
    <row r="1527" spans="26:27">
      <c r="Z1527" s="76">
        <v>44714</v>
      </c>
      <c r="AA1527" s="77">
        <v>43617</v>
      </c>
    </row>
    <row r="1528" spans="26:27">
      <c r="Z1528" s="76">
        <v>44715</v>
      </c>
      <c r="AA1528" s="77">
        <v>43617</v>
      </c>
    </row>
    <row r="1529" spans="26:27">
      <c r="Z1529" s="76">
        <v>44716</v>
      </c>
      <c r="AA1529" s="77">
        <v>43617</v>
      </c>
    </row>
    <row r="1530" spans="26:27">
      <c r="Z1530" s="76">
        <v>44717</v>
      </c>
      <c r="AA1530" s="77">
        <v>43617</v>
      </c>
    </row>
    <row r="1531" spans="26:27">
      <c r="Z1531" s="76">
        <v>44718</v>
      </c>
      <c r="AA1531" s="77">
        <v>43617</v>
      </c>
    </row>
    <row r="1532" spans="26:27">
      <c r="Z1532" s="76">
        <v>44719</v>
      </c>
      <c r="AA1532" s="77">
        <v>43617</v>
      </c>
    </row>
    <row r="1533" spans="26:27">
      <c r="Z1533" s="76">
        <v>44720</v>
      </c>
      <c r="AA1533" s="77">
        <v>43617</v>
      </c>
    </row>
    <row r="1534" spans="26:27">
      <c r="Z1534" s="76">
        <v>44721</v>
      </c>
      <c r="AA1534" s="77">
        <v>43617</v>
      </c>
    </row>
    <row r="1535" spans="26:27">
      <c r="Z1535" s="76">
        <v>44722</v>
      </c>
      <c r="AA1535" s="77">
        <v>43617</v>
      </c>
    </row>
    <row r="1536" spans="26:27">
      <c r="Z1536" s="76">
        <v>44723</v>
      </c>
      <c r="AA1536" s="77">
        <v>43617</v>
      </c>
    </row>
    <row r="1537" spans="26:27">
      <c r="Z1537" s="76">
        <v>44724</v>
      </c>
      <c r="AA1537" s="77">
        <v>43617</v>
      </c>
    </row>
    <row r="1538" spans="26:27">
      <c r="Z1538" s="76">
        <v>44725</v>
      </c>
      <c r="AA1538" s="77">
        <v>43617</v>
      </c>
    </row>
    <row r="1539" spans="26:27">
      <c r="Z1539" s="76">
        <v>44726</v>
      </c>
      <c r="AA1539" s="77">
        <v>43617</v>
      </c>
    </row>
    <row r="1540" spans="26:27">
      <c r="Z1540" s="76">
        <v>44727</v>
      </c>
      <c r="AA1540" s="77">
        <v>43617</v>
      </c>
    </row>
    <row r="1541" spans="26:27">
      <c r="Z1541" s="76">
        <v>44728</v>
      </c>
      <c r="AA1541" s="77">
        <v>43617</v>
      </c>
    </row>
    <row r="1542" spans="26:27">
      <c r="Z1542" s="76">
        <v>44729</v>
      </c>
      <c r="AA1542" s="77">
        <v>43617</v>
      </c>
    </row>
    <row r="1543" spans="26:27">
      <c r="Z1543" s="76">
        <v>44730</v>
      </c>
      <c r="AA1543" s="77">
        <v>43617</v>
      </c>
    </row>
    <row r="1544" spans="26:27">
      <c r="Z1544" s="76">
        <v>44731</v>
      </c>
      <c r="AA1544" s="77">
        <v>43617</v>
      </c>
    </row>
    <row r="1545" spans="26:27">
      <c r="Z1545" s="76">
        <v>44732</v>
      </c>
      <c r="AA1545" s="77">
        <v>43617</v>
      </c>
    </row>
    <row r="1546" spans="26:27">
      <c r="Z1546" s="76">
        <v>44733</v>
      </c>
      <c r="AA1546" s="77">
        <v>43617</v>
      </c>
    </row>
    <row r="1547" spans="26:27">
      <c r="Z1547" s="76">
        <v>44734</v>
      </c>
      <c r="AA1547" s="77">
        <v>43617</v>
      </c>
    </row>
    <row r="1548" spans="26:27">
      <c r="Z1548" s="76">
        <v>44735</v>
      </c>
      <c r="AA1548" s="77">
        <v>43617</v>
      </c>
    </row>
    <row r="1549" spans="26:27">
      <c r="Z1549" s="76">
        <v>44736</v>
      </c>
      <c r="AA1549" s="77">
        <v>43617</v>
      </c>
    </row>
    <row r="1550" spans="26:27">
      <c r="Z1550" s="76">
        <v>44737</v>
      </c>
      <c r="AA1550" s="77">
        <v>43617</v>
      </c>
    </row>
    <row r="1551" spans="26:27">
      <c r="Z1551" s="76">
        <v>44738</v>
      </c>
      <c r="AA1551" s="77">
        <v>43617</v>
      </c>
    </row>
    <row r="1552" spans="26:27">
      <c r="Z1552" s="76">
        <v>44739</v>
      </c>
      <c r="AA1552" s="77">
        <v>43617</v>
      </c>
    </row>
    <row r="1553" spans="26:27">
      <c r="Z1553" s="76">
        <v>44740</v>
      </c>
      <c r="AA1553" s="77">
        <v>43617</v>
      </c>
    </row>
    <row r="1554" spans="26:27">
      <c r="Z1554" s="76">
        <v>44741</v>
      </c>
      <c r="AA1554" s="77">
        <v>43617</v>
      </c>
    </row>
    <row r="1555" spans="26:27">
      <c r="Z1555" s="76">
        <v>44742</v>
      </c>
      <c r="AA1555" s="77">
        <v>43617</v>
      </c>
    </row>
    <row r="1556" spans="26:27">
      <c r="Z1556" s="76">
        <v>44743</v>
      </c>
      <c r="AA1556" s="77">
        <v>43647</v>
      </c>
    </row>
    <row r="1557" spans="26:27">
      <c r="Z1557" s="76">
        <v>44744</v>
      </c>
      <c r="AA1557" s="77">
        <v>43647</v>
      </c>
    </row>
    <row r="1558" spans="26:27">
      <c r="Z1558" s="76">
        <v>44745</v>
      </c>
      <c r="AA1558" s="77">
        <v>43647</v>
      </c>
    </row>
    <row r="1559" spans="26:27">
      <c r="Z1559" s="76">
        <v>44746</v>
      </c>
      <c r="AA1559" s="77">
        <v>43647</v>
      </c>
    </row>
    <row r="1560" spans="26:27">
      <c r="Z1560" s="76">
        <v>44747</v>
      </c>
      <c r="AA1560" s="77">
        <v>43647</v>
      </c>
    </row>
    <row r="1561" spans="26:27">
      <c r="Z1561" s="76">
        <v>44748</v>
      </c>
      <c r="AA1561" s="77">
        <v>43647</v>
      </c>
    </row>
    <row r="1562" spans="26:27">
      <c r="Z1562" s="76">
        <v>44749</v>
      </c>
      <c r="AA1562" s="77">
        <v>43647</v>
      </c>
    </row>
    <row r="1563" spans="26:27">
      <c r="Z1563" s="76">
        <v>44750</v>
      </c>
      <c r="AA1563" s="77">
        <v>43647</v>
      </c>
    </row>
    <row r="1564" spans="26:27">
      <c r="Z1564" s="76">
        <v>44751</v>
      </c>
      <c r="AA1564" s="77">
        <v>43647</v>
      </c>
    </row>
    <row r="1565" spans="26:27">
      <c r="Z1565" s="76">
        <v>44752</v>
      </c>
      <c r="AA1565" s="77">
        <v>43647</v>
      </c>
    </row>
    <row r="1566" spans="26:27">
      <c r="Z1566" s="76">
        <v>44753</v>
      </c>
      <c r="AA1566" s="77">
        <v>43647</v>
      </c>
    </row>
    <row r="1567" spans="26:27">
      <c r="Z1567" s="76">
        <v>44754</v>
      </c>
      <c r="AA1567" s="77">
        <v>43647</v>
      </c>
    </row>
    <row r="1568" spans="26:27">
      <c r="Z1568" s="76">
        <v>44755</v>
      </c>
      <c r="AA1568" s="77">
        <v>43647</v>
      </c>
    </row>
    <row r="1569" spans="26:27">
      <c r="Z1569" s="76">
        <v>44756</v>
      </c>
      <c r="AA1569" s="77">
        <v>43647</v>
      </c>
    </row>
    <row r="1570" spans="26:27">
      <c r="Z1570" s="76">
        <v>44757</v>
      </c>
      <c r="AA1570" s="77">
        <v>43647</v>
      </c>
    </row>
    <row r="1571" spans="26:27">
      <c r="Z1571" s="76">
        <v>44758</v>
      </c>
      <c r="AA1571" s="77">
        <v>43647</v>
      </c>
    </row>
    <row r="1572" spans="26:27">
      <c r="Z1572" s="76">
        <v>44759</v>
      </c>
      <c r="AA1572" s="77">
        <v>43647</v>
      </c>
    </row>
    <row r="1573" spans="26:27">
      <c r="Z1573" s="76">
        <v>44760</v>
      </c>
      <c r="AA1573" s="77">
        <v>43647</v>
      </c>
    </row>
    <row r="1574" spans="26:27">
      <c r="Z1574" s="76">
        <v>44761</v>
      </c>
      <c r="AA1574" s="77">
        <v>43647</v>
      </c>
    </row>
    <row r="1575" spans="26:27">
      <c r="Z1575" s="76">
        <v>44762</v>
      </c>
      <c r="AA1575" s="77">
        <v>43647</v>
      </c>
    </row>
    <row r="1576" spans="26:27">
      <c r="Z1576" s="76">
        <v>44763</v>
      </c>
      <c r="AA1576" s="77">
        <v>43647</v>
      </c>
    </row>
    <row r="1577" spans="26:27">
      <c r="Z1577" s="76">
        <v>44764</v>
      </c>
      <c r="AA1577" s="77">
        <v>43647</v>
      </c>
    </row>
    <row r="1578" spans="26:27">
      <c r="Z1578" s="76">
        <v>44765</v>
      </c>
      <c r="AA1578" s="77">
        <v>43647</v>
      </c>
    </row>
    <row r="1579" spans="26:27">
      <c r="Z1579" s="76">
        <v>44766</v>
      </c>
      <c r="AA1579" s="77">
        <v>43647</v>
      </c>
    </row>
    <row r="1580" spans="26:27">
      <c r="Z1580" s="76">
        <v>44767</v>
      </c>
      <c r="AA1580" s="77">
        <v>43647</v>
      </c>
    </row>
    <row r="1581" spans="26:27">
      <c r="Z1581" s="76">
        <v>44768</v>
      </c>
      <c r="AA1581" s="77">
        <v>43647</v>
      </c>
    </row>
    <row r="1582" spans="26:27">
      <c r="Z1582" s="76">
        <v>44769</v>
      </c>
      <c r="AA1582" s="77">
        <v>43647</v>
      </c>
    </row>
    <row r="1583" spans="26:27">
      <c r="Z1583" s="76">
        <v>44770</v>
      </c>
      <c r="AA1583" s="77">
        <v>43647</v>
      </c>
    </row>
    <row r="1584" spans="26:27">
      <c r="Z1584" s="76">
        <v>44771</v>
      </c>
      <c r="AA1584" s="77">
        <v>43647</v>
      </c>
    </row>
    <row r="1585" spans="26:27">
      <c r="Z1585" s="76">
        <v>44772</v>
      </c>
      <c r="AA1585" s="77">
        <v>43647</v>
      </c>
    </row>
    <row r="1586" spans="26:27">
      <c r="Z1586" s="76">
        <v>44773</v>
      </c>
      <c r="AA1586" s="77">
        <v>43647</v>
      </c>
    </row>
    <row r="1587" spans="26:27">
      <c r="Z1587" s="76">
        <v>44774</v>
      </c>
      <c r="AA1587" s="77">
        <v>43678</v>
      </c>
    </row>
    <row r="1588" spans="26:27">
      <c r="Z1588" s="76">
        <v>44775</v>
      </c>
      <c r="AA1588" s="77">
        <v>43678</v>
      </c>
    </row>
    <row r="1589" spans="26:27">
      <c r="Z1589" s="76">
        <v>44776</v>
      </c>
      <c r="AA1589" s="77">
        <v>43678</v>
      </c>
    </row>
    <row r="1590" spans="26:27">
      <c r="Z1590" s="76">
        <v>44777</v>
      </c>
      <c r="AA1590" s="77">
        <v>43678</v>
      </c>
    </row>
    <row r="1591" spans="26:27">
      <c r="Z1591" s="76">
        <v>44778</v>
      </c>
      <c r="AA1591" s="77">
        <v>43678</v>
      </c>
    </row>
    <row r="1592" spans="26:27">
      <c r="Z1592" s="76">
        <v>44779</v>
      </c>
      <c r="AA1592" s="77">
        <v>43678</v>
      </c>
    </row>
    <row r="1593" spans="26:27">
      <c r="Z1593" s="76">
        <v>44780</v>
      </c>
      <c r="AA1593" s="77">
        <v>43678</v>
      </c>
    </row>
    <row r="1594" spans="26:27">
      <c r="Z1594" s="76">
        <v>44781</v>
      </c>
      <c r="AA1594" s="77">
        <v>43678</v>
      </c>
    </row>
    <row r="1595" spans="26:27">
      <c r="Z1595" s="76">
        <v>44782</v>
      </c>
      <c r="AA1595" s="77">
        <v>43678</v>
      </c>
    </row>
    <row r="1596" spans="26:27">
      <c r="Z1596" s="76">
        <v>44783</v>
      </c>
      <c r="AA1596" s="77">
        <v>43678</v>
      </c>
    </row>
    <row r="1597" spans="26:27">
      <c r="Z1597" s="76">
        <v>44784</v>
      </c>
      <c r="AA1597" s="77">
        <v>43678</v>
      </c>
    </row>
    <row r="1598" spans="26:27">
      <c r="Z1598" s="76">
        <v>44785</v>
      </c>
      <c r="AA1598" s="77">
        <v>43678</v>
      </c>
    </row>
    <row r="1599" spans="26:27">
      <c r="Z1599" s="76">
        <v>44786</v>
      </c>
      <c r="AA1599" s="77">
        <v>43678</v>
      </c>
    </row>
    <row r="1600" spans="26:27">
      <c r="Z1600" s="76">
        <v>44787</v>
      </c>
      <c r="AA1600" s="77">
        <v>43678</v>
      </c>
    </row>
    <row r="1601" spans="26:27">
      <c r="Z1601" s="76">
        <v>44788</v>
      </c>
      <c r="AA1601" s="77">
        <v>43678</v>
      </c>
    </row>
    <row r="1602" spans="26:27">
      <c r="Z1602" s="76">
        <v>44789</v>
      </c>
      <c r="AA1602" s="77">
        <v>43678</v>
      </c>
    </row>
    <row r="1603" spans="26:27">
      <c r="Z1603" s="76">
        <v>44790</v>
      </c>
      <c r="AA1603" s="77">
        <v>43678</v>
      </c>
    </row>
    <row r="1604" spans="26:27">
      <c r="Z1604" s="76">
        <v>44791</v>
      </c>
      <c r="AA1604" s="77">
        <v>43678</v>
      </c>
    </row>
    <row r="1605" spans="26:27">
      <c r="Z1605" s="76">
        <v>44792</v>
      </c>
      <c r="AA1605" s="77">
        <v>43678</v>
      </c>
    </row>
    <row r="1606" spans="26:27">
      <c r="Z1606" s="76">
        <v>44793</v>
      </c>
      <c r="AA1606" s="77">
        <v>43678</v>
      </c>
    </row>
    <row r="1607" spans="26:27">
      <c r="Z1607" s="76">
        <v>44794</v>
      </c>
      <c r="AA1607" s="77">
        <v>43678</v>
      </c>
    </row>
    <row r="1608" spans="26:27">
      <c r="Z1608" s="76">
        <v>44795</v>
      </c>
      <c r="AA1608" s="77">
        <v>43678</v>
      </c>
    </row>
    <row r="1609" spans="26:27">
      <c r="Z1609" s="76">
        <v>44796</v>
      </c>
      <c r="AA1609" s="77">
        <v>43678</v>
      </c>
    </row>
    <row r="1610" spans="26:27">
      <c r="Z1610" s="76">
        <v>44797</v>
      </c>
      <c r="AA1610" s="77">
        <v>43678</v>
      </c>
    </row>
    <row r="1611" spans="26:27">
      <c r="Z1611" s="76">
        <v>44798</v>
      </c>
      <c r="AA1611" s="77">
        <v>43678</v>
      </c>
    </row>
    <row r="1612" spans="26:27">
      <c r="Z1612" s="76">
        <v>44799</v>
      </c>
      <c r="AA1612" s="77">
        <v>43678</v>
      </c>
    </row>
    <row r="1613" spans="26:27">
      <c r="Z1613" s="76">
        <v>44800</v>
      </c>
      <c r="AA1613" s="77">
        <v>43678</v>
      </c>
    </row>
    <row r="1614" spans="26:27">
      <c r="Z1614" s="76">
        <v>44801</v>
      </c>
      <c r="AA1614" s="77">
        <v>43678</v>
      </c>
    </row>
    <row r="1615" spans="26:27">
      <c r="Z1615" s="76">
        <v>44802</v>
      </c>
      <c r="AA1615" s="77">
        <v>43678</v>
      </c>
    </row>
    <row r="1616" spans="26:27">
      <c r="Z1616" s="76">
        <v>44803</v>
      </c>
      <c r="AA1616" s="77">
        <v>43678</v>
      </c>
    </row>
    <row r="1617" spans="26:27">
      <c r="Z1617" s="76">
        <v>44804</v>
      </c>
      <c r="AA1617" s="77">
        <v>43678</v>
      </c>
    </row>
    <row r="1618" spans="26:27">
      <c r="Z1618" s="76">
        <v>44805</v>
      </c>
      <c r="AA1618" s="77">
        <v>43709</v>
      </c>
    </row>
    <row r="1619" spans="26:27">
      <c r="Z1619" s="76">
        <v>44806</v>
      </c>
      <c r="AA1619" s="77">
        <v>43709</v>
      </c>
    </row>
    <row r="1620" spans="26:27">
      <c r="Z1620" s="76">
        <v>44807</v>
      </c>
      <c r="AA1620" s="77">
        <v>43709</v>
      </c>
    </row>
    <row r="1621" spans="26:27">
      <c r="Z1621" s="76">
        <v>44808</v>
      </c>
      <c r="AA1621" s="77">
        <v>43709</v>
      </c>
    </row>
    <row r="1622" spans="26:27">
      <c r="Z1622" s="76">
        <v>44809</v>
      </c>
      <c r="AA1622" s="77">
        <v>43709</v>
      </c>
    </row>
    <row r="1623" spans="26:27">
      <c r="Z1623" s="76">
        <v>44810</v>
      </c>
      <c r="AA1623" s="77">
        <v>43709</v>
      </c>
    </row>
    <row r="1624" spans="26:27">
      <c r="Z1624" s="76">
        <v>44811</v>
      </c>
      <c r="AA1624" s="77">
        <v>43709</v>
      </c>
    </row>
    <row r="1625" spans="26:27">
      <c r="Z1625" s="76">
        <v>44812</v>
      </c>
      <c r="AA1625" s="77">
        <v>43709</v>
      </c>
    </row>
    <row r="1626" spans="26:27">
      <c r="Z1626" s="76">
        <v>44813</v>
      </c>
      <c r="AA1626" s="77">
        <v>43709</v>
      </c>
    </row>
    <row r="1627" spans="26:27">
      <c r="Z1627" s="76">
        <v>44814</v>
      </c>
      <c r="AA1627" s="77">
        <v>43709</v>
      </c>
    </row>
    <row r="1628" spans="26:27">
      <c r="Z1628" s="76">
        <v>44815</v>
      </c>
      <c r="AA1628" s="77">
        <v>43709</v>
      </c>
    </row>
    <row r="1629" spans="26:27">
      <c r="Z1629" s="76">
        <v>44816</v>
      </c>
      <c r="AA1629" s="77">
        <v>43709</v>
      </c>
    </row>
    <row r="1630" spans="26:27">
      <c r="Z1630" s="76">
        <v>44817</v>
      </c>
      <c r="AA1630" s="77">
        <v>43709</v>
      </c>
    </row>
    <row r="1631" spans="26:27">
      <c r="Z1631" s="76">
        <v>44818</v>
      </c>
      <c r="AA1631" s="77">
        <v>43709</v>
      </c>
    </row>
    <row r="1632" spans="26:27">
      <c r="Z1632" s="76">
        <v>44819</v>
      </c>
      <c r="AA1632" s="77">
        <v>43709</v>
      </c>
    </row>
    <row r="1633" spans="26:27">
      <c r="Z1633" s="76">
        <v>44820</v>
      </c>
      <c r="AA1633" s="77">
        <v>43709</v>
      </c>
    </row>
    <row r="1634" spans="26:27">
      <c r="Z1634" s="76">
        <v>44821</v>
      </c>
      <c r="AA1634" s="77">
        <v>43709</v>
      </c>
    </row>
    <row r="1635" spans="26:27">
      <c r="Z1635" s="76">
        <v>44822</v>
      </c>
      <c r="AA1635" s="77">
        <v>43709</v>
      </c>
    </row>
    <row r="1636" spans="26:27">
      <c r="Z1636" s="76">
        <v>44823</v>
      </c>
      <c r="AA1636" s="77">
        <v>43709</v>
      </c>
    </row>
    <row r="1637" spans="26:27">
      <c r="Z1637" s="76">
        <v>44824</v>
      </c>
      <c r="AA1637" s="77">
        <v>43709</v>
      </c>
    </row>
    <row r="1638" spans="26:27">
      <c r="Z1638" s="76">
        <v>44825</v>
      </c>
      <c r="AA1638" s="77">
        <v>43709</v>
      </c>
    </row>
    <row r="1639" spans="26:27">
      <c r="Z1639" s="76">
        <v>44826</v>
      </c>
      <c r="AA1639" s="77">
        <v>43709</v>
      </c>
    </row>
    <row r="1640" spans="26:27">
      <c r="Z1640" s="76">
        <v>44827</v>
      </c>
      <c r="AA1640" s="77">
        <v>43709</v>
      </c>
    </row>
    <row r="1641" spans="26:27">
      <c r="Z1641" s="76">
        <v>44828</v>
      </c>
      <c r="AA1641" s="77">
        <v>43709</v>
      </c>
    </row>
    <row r="1642" spans="26:27">
      <c r="Z1642" s="76">
        <v>44829</v>
      </c>
      <c r="AA1642" s="77">
        <v>43709</v>
      </c>
    </row>
    <row r="1643" spans="26:27">
      <c r="Z1643" s="76">
        <v>44830</v>
      </c>
      <c r="AA1643" s="77">
        <v>43709</v>
      </c>
    </row>
    <row r="1644" spans="26:27">
      <c r="Z1644" s="76">
        <v>44831</v>
      </c>
      <c r="AA1644" s="77">
        <v>43709</v>
      </c>
    </row>
    <row r="1645" spans="26:27">
      <c r="Z1645" s="76">
        <v>44832</v>
      </c>
      <c r="AA1645" s="77">
        <v>43709</v>
      </c>
    </row>
    <row r="1646" spans="26:27">
      <c r="Z1646" s="76">
        <v>44833</v>
      </c>
      <c r="AA1646" s="77">
        <v>43709</v>
      </c>
    </row>
    <row r="1647" spans="26:27">
      <c r="Z1647" s="76">
        <v>44834</v>
      </c>
      <c r="AA1647" s="77">
        <v>43709</v>
      </c>
    </row>
    <row r="1648" spans="26:27">
      <c r="Z1648" s="76">
        <v>44835</v>
      </c>
      <c r="AA1648" s="77">
        <v>43739</v>
      </c>
    </row>
    <row r="1649" spans="26:27">
      <c r="Z1649" s="76">
        <v>44836</v>
      </c>
      <c r="AA1649" s="77">
        <v>43739</v>
      </c>
    </row>
    <row r="1650" spans="26:27">
      <c r="Z1650" s="76">
        <v>44837</v>
      </c>
      <c r="AA1650" s="77">
        <v>43739</v>
      </c>
    </row>
    <row r="1651" spans="26:27">
      <c r="Z1651" s="76">
        <v>44838</v>
      </c>
      <c r="AA1651" s="77">
        <v>43739</v>
      </c>
    </row>
    <row r="1652" spans="26:27">
      <c r="Z1652" s="76">
        <v>44839</v>
      </c>
      <c r="AA1652" s="77">
        <v>43739</v>
      </c>
    </row>
    <row r="1653" spans="26:27">
      <c r="Z1653" s="76">
        <v>44840</v>
      </c>
      <c r="AA1653" s="77">
        <v>43739</v>
      </c>
    </row>
    <row r="1654" spans="26:27">
      <c r="Z1654" s="76">
        <v>44841</v>
      </c>
      <c r="AA1654" s="77">
        <v>43739</v>
      </c>
    </row>
    <row r="1655" spans="26:27">
      <c r="Z1655" s="76">
        <v>44842</v>
      </c>
      <c r="AA1655" s="77">
        <v>43739</v>
      </c>
    </row>
    <row r="1656" spans="26:27">
      <c r="Z1656" s="76">
        <v>44843</v>
      </c>
      <c r="AA1656" s="77">
        <v>43739</v>
      </c>
    </row>
    <row r="1657" spans="26:27">
      <c r="Z1657" s="76">
        <v>44844</v>
      </c>
      <c r="AA1657" s="77">
        <v>43739</v>
      </c>
    </row>
    <row r="1658" spans="26:27">
      <c r="Z1658" s="76">
        <v>44845</v>
      </c>
      <c r="AA1658" s="77">
        <v>43739</v>
      </c>
    </row>
    <row r="1659" spans="26:27">
      <c r="Z1659" s="76">
        <v>44846</v>
      </c>
      <c r="AA1659" s="77">
        <v>43739</v>
      </c>
    </row>
    <row r="1660" spans="26:27">
      <c r="Z1660" s="76">
        <v>44847</v>
      </c>
      <c r="AA1660" s="77">
        <v>43739</v>
      </c>
    </row>
    <row r="1661" spans="26:27">
      <c r="Z1661" s="76">
        <v>44848</v>
      </c>
      <c r="AA1661" s="77">
        <v>43739</v>
      </c>
    </row>
    <row r="1662" spans="26:27">
      <c r="Z1662" s="76">
        <v>44849</v>
      </c>
      <c r="AA1662" s="77">
        <v>43739</v>
      </c>
    </row>
    <row r="1663" spans="26:27">
      <c r="Z1663" s="76">
        <v>44850</v>
      </c>
      <c r="AA1663" s="77">
        <v>43739</v>
      </c>
    </row>
    <row r="1664" spans="26:27">
      <c r="Z1664" s="76">
        <v>44851</v>
      </c>
      <c r="AA1664" s="77">
        <v>43739</v>
      </c>
    </row>
    <row r="1665" spans="26:27">
      <c r="Z1665" s="76">
        <v>44852</v>
      </c>
      <c r="AA1665" s="77">
        <v>43739</v>
      </c>
    </row>
    <row r="1666" spans="26:27">
      <c r="Z1666" s="76">
        <v>44853</v>
      </c>
      <c r="AA1666" s="77">
        <v>43739</v>
      </c>
    </row>
    <row r="1667" spans="26:27">
      <c r="Z1667" s="76">
        <v>44854</v>
      </c>
      <c r="AA1667" s="77">
        <v>43739</v>
      </c>
    </row>
    <row r="1668" spans="26:27">
      <c r="Z1668" s="76">
        <v>44855</v>
      </c>
      <c r="AA1668" s="77">
        <v>43739</v>
      </c>
    </row>
    <row r="1669" spans="26:27">
      <c r="Z1669" s="76">
        <v>44856</v>
      </c>
      <c r="AA1669" s="77">
        <v>43739</v>
      </c>
    </row>
    <row r="1670" spans="26:27">
      <c r="Z1670" s="76">
        <v>44857</v>
      </c>
      <c r="AA1670" s="77">
        <v>43739</v>
      </c>
    </row>
    <row r="1671" spans="26:27">
      <c r="Z1671" s="76">
        <v>44858</v>
      </c>
      <c r="AA1671" s="77">
        <v>43739</v>
      </c>
    </row>
    <row r="1672" spans="26:27">
      <c r="Z1672" s="76">
        <v>44859</v>
      </c>
      <c r="AA1672" s="77">
        <v>43739</v>
      </c>
    </row>
    <row r="1673" spans="26:27">
      <c r="Z1673" s="76">
        <v>44860</v>
      </c>
      <c r="AA1673" s="77">
        <v>43739</v>
      </c>
    </row>
    <row r="1674" spans="26:27">
      <c r="Z1674" s="76">
        <v>44861</v>
      </c>
      <c r="AA1674" s="77">
        <v>43739</v>
      </c>
    </row>
    <row r="1675" spans="26:27">
      <c r="Z1675" s="76">
        <v>44862</v>
      </c>
      <c r="AA1675" s="77">
        <v>43739</v>
      </c>
    </row>
    <row r="1676" spans="26:27">
      <c r="Z1676" s="76">
        <v>44863</v>
      </c>
      <c r="AA1676" s="77">
        <v>43739</v>
      </c>
    </row>
    <row r="1677" spans="26:27">
      <c r="Z1677" s="76">
        <v>44864</v>
      </c>
      <c r="AA1677" s="77">
        <v>43739</v>
      </c>
    </row>
    <row r="1678" spans="26:27">
      <c r="Z1678" s="76">
        <v>44865</v>
      </c>
      <c r="AA1678" s="77">
        <v>43739</v>
      </c>
    </row>
    <row r="1679" spans="26:27">
      <c r="Z1679" s="76">
        <v>44866</v>
      </c>
      <c r="AA1679" s="77">
        <v>43770</v>
      </c>
    </row>
    <row r="1680" spans="26:27">
      <c r="Z1680" s="76">
        <v>44867</v>
      </c>
      <c r="AA1680" s="77">
        <v>43770</v>
      </c>
    </row>
    <row r="1681" spans="26:27">
      <c r="Z1681" s="76">
        <v>44868</v>
      </c>
      <c r="AA1681" s="77">
        <v>43770</v>
      </c>
    </row>
    <row r="1682" spans="26:27">
      <c r="Z1682" s="76">
        <v>44869</v>
      </c>
      <c r="AA1682" s="77">
        <v>43770</v>
      </c>
    </row>
    <row r="1683" spans="26:27">
      <c r="Z1683" s="76">
        <v>44870</v>
      </c>
      <c r="AA1683" s="77">
        <v>43770</v>
      </c>
    </row>
    <row r="1684" spans="26:27">
      <c r="Z1684" s="76">
        <v>44871</v>
      </c>
      <c r="AA1684" s="77">
        <v>43770</v>
      </c>
    </row>
    <row r="1685" spans="26:27">
      <c r="Z1685" s="76">
        <v>44872</v>
      </c>
      <c r="AA1685" s="77">
        <v>43770</v>
      </c>
    </row>
    <row r="1686" spans="26:27">
      <c r="Z1686" s="76">
        <v>44873</v>
      </c>
      <c r="AA1686" s="77">
        <v>43770</v>
      </c>
    </row>
    <row r="1687" spans="26:27">
      <c r="Z1687" s="76">
        <v>44874</v>
      </c>
      <c r="AA1687" s="77">
        <v>43770</v>
      </c>
    </row>
    <row r="1688" spans="26:27">
      <c r="Z1688" s="76">
        <v>44875</v>
      </c>
      <c r="AA1688" s="77">
        <v>43770</v>
      </c>
    </row>
    <row r="1689" spans="26:27">
      <c r="Z1689" s="76">
        <v>44876</v>
      </c>
      <c r="AA1689" s="77">
        <v>43770</v>
      </c>
    </row>
    <row r="1690" spans="26:27">
      <c r="Z1690" s="76">
        <v>44877</v>
      </c>
      <c r="AA1690" s="77">
        <v>43770</v>
      </c>
    </row>
    <row r="1691" spans="26:27">
      <c r="Z1691" s="76">
        <v>44878</v>
      </c>
      <c r="AA1691" s="77">
        <v>43770</v>
      </c>
    </row>
    <row r="1692" spans="26:27">
      <c r="Z1692" s="76">
        <v>44879</v>
      </c>
      <c r="AA1692" s="77">
        <v>43770</v>
      </c>
    </row>
    <row r="1693" spans="26:27">
      <c r="Z1693" s="76">
        <v>44880</v>
      </c>
      <c r="AA1693" s="77">
        <v>43770</v>
      </c>
    </row>
    <row r="1694" spans="26:27">
      <c r="Z1694" s="76">
        <v>44881</v>
      </c>
      <c r="AA1694" s="77">
        <v>43770</v>
      </c>
    </row>
    <row r="1695" spans="26:27">
      <c r="Z1695" s="76">
        <v>44882</v>
      </c>
      <c r="AA1695" s="77">
        <v>43770</v>
      </c>
    </row>
    <row r="1696" spans="26:27">
      <c r="Z1696" s="76">
        <v>44883</v>
      </c>
      <c r="AA1696" s="77">
        <v>43770</v>
      </c>
    </row>
    <row r="1697" spans="26:27">
      <c r="Z1697" s="76">
        <v>44884</v>
      </c>
      <c r="AA1697" s="77">
        <v>43770</v>
      </c>
    </row>
    <row r="1698" spans="26:27">
      <c r="Z1698" s="76">
        <v>44885</v>
      </c>
      <c r="AA1698" s="77">
        <v>43770</v>
      </c>
    </row>
    <row r="1699" spans="26:27">
      <c r="Z1699" s="76">
        <v>44886</v>
      </c>
      <c r="AA1699" s="77">
        <v>43770</v>
      </c>
    </row>
    <row r="1700" spans="26:27">
      <c r="Z1700" s="76">
        <v>44887</v>
      </c>
      <c r="AA1700" s="77">
        <v>43770</v>
      </c>
    </row>
    <row r="1701" spans="26:27">
      <c r="Z1701" s="76">
        <v>44888</v>
      </c>
      <c r="AA1701" s="77">
        <v>43770</v>
      </c>
    </row>
    <row r="1702" spans="26:27">
      <c r="Z1702" s="76">
        <v>44889</v>
      </c>
      <c r="AA1702" s="77">
        <v>43770</v>
      </c>
    </row>
    <row r="1703" spans="26:27">
      <c r="Z1703" s="76">
        <v>44890</v>
      </c>
      <c r="AA1703" s="77">
        <v>43770</v>
      </c>
    </row>
    <row r="1704" spans="26:27">
      <c r="Z1704" s="76">
        <v>44891</v>
      </c>
      <c r="AA1704" s="77">
        <v>43770</v>
      </c>
    </row>
    <row r="1705" spans="26:27">
      <c r="Z1705" s="76">
        <v>44892</v>
      </c>
      <c r="AA1705" s="77">
        <v>43770</v>
      </c>
    </row>
    <row r="1706" spans="26:27">
      <c r="Z1706" s="76">
        <v>44893</v>
      </c>
      <c r="AA1706" s="77">
        <v>43770</v>
      </c>
    </row>
    <row r="1707" spans="26:27">
      <c r="Z1707" s="76">
        <v>44894</v>
      </c>
      <c r="AA1707" s="77">
        <v>43770</v>
      </c>
    </row>
    <row r="1708" spans="26:27">
      <c r="Z1708" s="76">
        <v>44895</v>
      </c>
      <c r="AA1708" s="77">
        <v>43770</v>
      </c>
    </row>
    <row r="1709" spans="26:27">
      <c r="Z1709" s="76">
        <v>44896</v>
      </c>
      <c r="AA1709" s="77">
        <v>43800</v>
      </c>
    </row>
    <row r="1710" spans="26:27">
      <c r="Z1710" s="76">
        <v>44897</v>
      </c>
      <c r="AA1710" s="77">
        <v>43800</v>
      </c>
    </row>
    <row r="1711" spans="26:27">
      <c r="Z1711" s="76">
        <v>44898</v>
      </c>
      <c r="AA1711" s="77">
        <v>43800</v>
      </c>
    </row>
    <row r="1712" spans="26:27">
      <c r="Z1712" s="76">
        <v>44899</v>
      </c>
      <c r="AA1712" s="77">
        <v>43800</v>
      </c>
    </row>
    <row r="1713" spans="26:27">
      <c r="Z1713" s="76">
        <v>44900</v>
      </c>
      <c r="AA1713" s="77">
        <v>43800</v>
      </c>
    </row>
    <row r="1714" spans="26:27">
      <c r="Z1714" s="76">
        <v>44901</v>
      </c>
      <c r="AA1714" s="77">
        <v>43800</v>
      </c>
    </row>
    <row r="1715" spans="26:27">
      <c r="Z1715" s="76">
        <v>44902</v>
      </c>
      <c r="AA1715" s="77">
        <v>43800</v>
      </c>
    </row>
    <row r="1716" spans="26:27">
      <c r="Z1716" s="76">
        <v>44903</v>
      </c>
      <c r="AA1716" s="77">
        <v>43800</v>
      </c>
    </row>
    <row r="1717" spans="26:27">
      <c r="Z1717" s="76">
        <v>44904</v>
      </c>
      <c r="AA1717" s="77">
        <v>43800</v>
      </c>
    </row>
    <row r="1718" spans="26:27">
      <c r="Z1718" s="76">
        <v>44905</v>
      </c>
      <c r="AA1718" s="77">
        <v>43800</v>
      </c>
    </row>
    <row r="1719" spans="26:27">
      <c r="Z1719" s="76">
        <v>44906</v>
      </c>
      <c r="AA1719" s="77">
        <v>43800</v>
      </c>
    </row>
    <row r="1720" spans="26:27">
      <c r="Z1720" s="76">
        <v>44907</v>
      </c>
      <c r="AA1720" s="77">
        <v>43800</v>
      </c>
    </row>
    <row r="1721" spans="26:27">
      <c r="Z1721" s="76">
        <v>44908</v>
      </c>
      <c r="AA1721" s="77">
        <v>43800</v>
      </c>
    </row>
    <row r="1722" spans="26:27">
      <c r="Z1722" s="76">
        <v>44909</v>
      </c>
      <c r="AA1722" s="77">
        <v>43800</v>
      </c>
    </row>
    <row r="1723" spans="26:27">
      <c r="Z1723" s="76">
        <v>44910</v>
      </c>
      <c r="AA1723" s="77">
        <v>43800</v>
      </c>
    </row>
    <row r="1724" spans="26:27">
      <c r="Z1724" s="76">
        <v>44911</v>
      </c>
      <c r="AA1724" s="77">
        <v>43800</v>
      </c>
    </row>
    <row r="1725" spans="26:27">
      <c r="Z1725" s="76">
        <v>44912</v>
      </c>
      <c r="AA1725" s="77">
        <v>43800</v>
      </c>
    </row>
    <row r="1726" spans="26:27">
      <c r="Z1726" s="76">
        <v>44913</v>
      </c>
      <c r="AA1726" s="77">
        <v>43800</v>
      </c>
    </row>
    <row r="1727" spans="26:27">
      <c r="Z1727" s="76">
        <v>44914</v>
      </c>
      <c r="AA1727" s="77">
        <v>43800</v>
      </c>
    </row>
    <row r="1728" spans="26:27">
      <c r="Z1728" s="76">
        <v>44915</v>
      </c>
      <c r="AA1728" s="77">
        <v>43800</v>
      </c>
    </row>
    <row r="1729" spans="26:27">
      <c r="Z1729" s="76">
        <v>44916</v>
      </c>
      <c r="AA1729" s="77">
        <v>43800</v>
      </c>
    </row>
    <row r="1730" spans="26:27">
      <c r="Z1730" s="76">
        <v>44917</v>
      </c>
      <c r="AA1730" s="77">
        <v>43800</v>
      </c>
    </row>
    <row r="1731" spans="26:27">
      <c r="Z1731" s="76">
        <v>44918</v>
      </c>
      <c r="AA1731" s="77">
        <v>43800</v>
      </c>
    </row>
    <row r="1732" spans="26:27">
      <c r="Z1732" s="76">
        <v>44919</v>
      </c>
      <c r="AA1732" s="77">
        <v>43800</v>
      </c>
    </row>
    <row r="1733" spans="26:27">
      <c r="Z1733" s="76">
        <v>44920</v>
      </c>
      <c r="AA1733" s="77">
        <v>43800</v>
      </c>
    </row>
    <row r="1734" spans="26:27">
      <c r="Z1734" s="76">
        <v>44921</v>
      </c>
      <c r="AA1734" s="77">
        <v>43800</v>
      </c>
    </row>
    <row r="1735" spans="26:27">
      <c r="Z1735" s="76">
        <v>44922</v>
      </c>
      <c r="AA1735" s="77">
        <v>43800</v>
      </c>
    </row>
    <row r="1736" spans="26:27">
      <c r="Z1736" s="76">
        <v>44923</v>
      </c>
      <c r="AA1736" s="77">
        <v>43800</v>
      </c>
    </row>
    <row r="1737" spans="26:27">
      <c r="Z1737" s="76">
        <v>44924</v>
      </c>
      <c r="AA1737" s="77">
        <v>43800</v>
      </c>
    </row>
    <row r="1738" spans="26:27">
      <c r="Z1738" s="76">
        <v>44925</v>
      </c>
      <c r="AA1738" s="77">
        <v>43800</v>
      </c>
    </row>
    <row r="1739" spans="26:27">
      <c r="Z1739" s="76">
        <v>44926</v>
      </c>
      <c r="AA1739" s="77">
        <v>43800</v>
      </c>
    </row>
    <row r="1740" spans="26:27">
      <c r="Z1740" s="76">
        <v>44927</v>
      </c>
      <c r="AA1740" s="77">
        <v>43831</v>
      </c>
    </row>
    <row r="1741" spans="26:27">
      <c r="Z1741" s="76">
        <v>44928</v>
      </c>
      <c r="AA1741" s="77">
        <v>43831</v>
      </c>
    </row>
    <row r="1742" spans="26:27">
      <c r="Z1742" s="76">
        <v>44929</v>
      </c>
      <c r="AA1742" s="77">
        <v>43831</v>
      </c>
    </row>
    <row r="1743" spans="26:27">
      <c r="Z1743" s="76">
        <v>44930</v>
      </c>
      <c r="AA1743" s="77">
        <v>43831</v>
      </c>
    </row>
    <row r="1744" spans="26:27">
      <c r="Z1744" s="76">
        <v>44931</v>
      </c>
      <c r="AA1744" s="77">
        <v>43831</v>
      </c>
    </row>
    <row r="1745" spans="26:27">
      <c r="Z1745" s="76">
        <v>44932</v>
      </c>
      <c r="AA1745" s="77">
        <v>43831</v>
      </c>
    </row>
    <row r="1746" spans="26:27">
      <c r="Z1746" s="76">
        <v>44933</v>
      </c>
      <c r="AA1746" s="77">
        <v>43831</v>
      </c>
    </row>
    <row r="1747" spans="26:27">
      <c r="Z1747" s="76">
        <v>44934</v>
      </c>
      <c r="AA1747" s="77">
        <v>43831</v>
      </c>
    </row>
    <row r="1748" spans="26:27">
      <c r="Z1748" s="76">
        <v>44935</v>
      </c>
      <c r="AA1748" s="77">
        <v>43831</v>
      </c>
    </row>
    <row r="1749" spans="26:27">
      <c r="Z1749" s="76">
        <v>44936</v>
      </c>
      <c r="AA1749" s="77">
        <v>43831</v>
      </c>
    </row>
    <row r="1750" spans="26:27">
      <c r="Z1750" s="76">
        <v>44937</v>
      </c>
      <c r="AA1750" s="77">
        <v>43831</v>
      </c>
    </row>
    <row r="1751" spans="26:27">
      <c r="Z1751" s="76">
        <v>44938</v>
      </c>
      <c r="AA1751" s="77">
        <v>43831</v>
      </c>
    </row>
    <row r="1752" spans="26:27">
      <c r="Z1752" s="76">
        <v>44939</v>
      </c>
      <c r="AA1752" s="77">
        <v>43831</v>
      </c>
    </row>
    <row r="1753" spans="26:27">
      <c r="Z1753" s="76">
        <v>44940</v>
      </c>
      <c r="AA1753" s="77">
        <v>43831</v>
      </c>
    </row>
    <row r="1754" spans="26:27">
      <c r="Z1754" s="76">
        <v>44941</v>
      </c>
      <c r="AA1754" s="77">
        <v>43831</v>
      </c>
    </row>
    <row r="1755" spans="26:27">
      <c r="Z1755" s="76">
        <v>44942</v>
      </c>
      <c r="AA1755" s="77">
        <v>43831</v>
      </c>
    </row>
    <row r="1756" spans="26:27">
      <c r="Z1756" s="76">
        <v>44943</v>
      </c>
      <c r="AA1756" s="77">
        <v>43831</v>
      </c>
    </row>
    <row r="1757" spans="26:27">
      <c r="Z1757" s="76">
        <v>44944</v>
      </c>
      <c r="AA1757" s="77">
        <v>43831</v>
      </c>
    </row>
    <row r="1758" spans="26:27">
      <c r="Z1758" s="76">
        <v>44945</v>
      </c>
      <c r="AA1758" s="77">
        <v>43831</v>
      </c>
    </row>
    <row r="1759" spans="26:27">
      <c r="Z1759" s="76">
        <v>44946</v>
      </c>
      <c r="AA1759" s="77">
        <v>43831</v>
      </c>
    </row>
    <row r="1760" spans="26:27">
      <c r="Z1760" s="76">
        <v>44947</v>
      </c>
      <c r="AA1760" s="77">
        <v>43831</v>
      </c>
    </row>
    <row r="1761" spans="26:27">
      <c r="Z1761" s="76">
        <v>44948</v>
      </c>
      <c r="AA1761" s="77">
        <v>43831</v>
      </c>
    </row>
    <row r="1762" spans="26:27">
      <c r="Z1762" s="76">
        <v>44949</v>
      </c>
      <c r="AA1762" s="77">
        <v>43831</v>
      </c>
    </row>
    <row r="1763" spans="26:27">
      <c r="Z1763" s="76">
        <v>44950</v>
      </c>
      <c r="AA1763" s="77">
        <v>43831</v>
      </c>
    </row>
    <row r="1764" spans="26:27">
      <c r="Z1764" s="76">
        <v>44951</v>
      </c>
      <c r="AA1764" s="77">
        <v>43831</v>
      </c>
    </row>
    <row r="1765" spans="26:27">
      <c r="Z1765" s="76">
        <v>44952</v>
      </c>
      <c r="AA1765" s="77">
        <v>43831</v>
      </c>
    </row>
    <row r="1766" spans="26:27">
      <c r="Z1766" s="76">
        <v>44953</v>
      </c>
      <c r="AA1766" s="77">
        <v>43831</v>
      </c>
    </row>
    <row r="1767" spans="26:27">
      <c r="Z1767" s="76">
        <v>44954</v>
      </c>
      <c r="AA1767" s="77">
        <v>43831</v>
      </c>
    </row>
    <row r="1768" spans="26:27">
      <c r="Z1768" s="76">
        <v>44955</v>
      </c>
      <c r="AA1768" s="77">
        <v>43831</v>
      </c>
    </row>
    <row r="1769" spans="26:27">
      <c r="Z1769" s="76">
        <v>44956</v>
      </c>
      <c r="AA1769" s="77">
        <v>43831</v>
      </c>
    </row>
    <row r="1770" spans="26:27">
      <c r="Z1770" s="76">
        <v>44957</v>
      </c>
      <c r="AA1770" s="77">
        <v>43831</v>
      </c>
    </row>
    <row r="1771" spans="26:27">
      <c r="Z1771" s="76">
        <v>44958</v>
      </c>
      <c r="AA1771" s="77">
        <v>43862</v>
      </c>
    </row>
    <row r="1772" spans="26:27">
      <c r="Z1772" s="76">
        <v>44959</v>
      </c>
      <c r="AA1772" s="77">
        <v>43862</v>
      </c>
    </row>
    <row r="1773" spans="26:27">
      <c r="Z1773" s="76">
        <v>44960</v>
      </c>
      <c r="AA1773" s="77">
        <v>43862</v>
      </c>
    </row>
    <row r="1774" spans="26:27">
      <c r="Z1774" s="76">
        <v>44961</v>
      </c>
      <c r="AA1774" s="77">
        <v>43862</v>
      </c>
    </row>
    <row r="1775" spans="26:27">
      <c r="Z1775" s="76">
        <v>44962</v>
      </c>
      <c r="AA1775" s="77">
        <v>43862</v>
      </c>
    </row>
    <row r="1776" spans="26:27">
      <c r="Z1776" s="76">
        <v>44963</v>
      </c>
      <c r="AA1776" s="77">
        <v>43862</v>
      </c>
    </row>
    <row r="1777" spans="26:27">
      <c r="Z1777" s="76">
        <v>44964</v>
      </c>
      <c r="AA1777" s="77">
        <v>43862</v>
      </c>
    </row>
    <row r="1778" spans="26:27">
      <c r="Z1778" s="76">
        <v>44965</v>
      </c>
      <c r="AA1778" s="77">
        <v>43862</v>
      </c>
    </row>
    <row r="1779" spans="26:27">
      <c r="Z1779" s="76">
        <v>44966</v>
      </c>
      <c r="AA1779" s="77">
        <v>43862</v>
      </c>
    </row>
    <row r="1780" spans="26:27">
      <c r="Z1780" s="76">
        <v>44967</v>
      </c>
      <c r="AA1780" s="77">
        <v>43862</v>
      </c>
    </row>
    <row r="1781" spans="26:27">
      <c r="Z1781" s="76">
        <v>44968</v>
      </c>
      <c r="AA1781" s="77">
        <v>43862</v>
      </c>
    </row>
    <row r="1782" spans="26:27">
      <c r="Z1782" s="76">
        <v>44969</v>
      </c>
      <c r="AA1782" s="77">
        <v>43862</v>
      </c>
    </row>
    <row r="1783" spans="26:27">
      <c r="Z1783" s="76">
        <v>44970</v>
      </c>
      <c r="AA1783" s="77">
        <v>43862</v>
      </c>
    </row>
    <row r="1784" spans="26:27">
      <c r="Z1784" s="76">
        <v>44971</v>
      </c>
      <c r="AA1784" s="77">
        <v>43862</v>
      </c>
    </row>
    <row r="1785" spans="26:27">
      <c r="Z1785" s="76">
        <v>44972</v>
      </c>
      <c r="AA1785" s="77">
        <v>43862</v>
      </c>
    </row>
    <row r="1786" spans="26:27">
      <c r="Z1786" s="76">
        <v>44973</v>
      </c>
      <c r="AA1786" s="77">
        <v>43862</v>
      </c>
    </row>
    <row r="1787" spans="26:27">
      <c r="Z1787" s="76">
        <v>44974</v>
      </c>
      <c r="AA1787" s="77">
        <v>43862</v>
      </c>
    </row>
    <row r="1788" spans="26:27">
      <c r="Z1788" s="76">
        <v>44975</v>
      </c>
      <c r="AA1788" s="77">
        <v>43862</v>
      </c>
    </row>
    <row r="1789" spans="26:27">
      <c r="Z1789" s="76">
        <v>44976</v>
      </c>
      <c r="AA1789" s="77">
        <v>43862</v>
      </c>
    </row>
    <row r="1790" spans="26:27">
      <c r="Z1790" s="76">
        <v>44977</v>
      </c>
      <c r="AA1790" s="77">
        <v>43862</v>
      </c>
    </row>
    <row r="1791" spans="26:27">
      <c r="Z1791" s="76">
        <v>44978</v>
      </c>
      <c r="AA1791" s="77">
        <v>43862</v>
      </c>
    </row>
    <row r="1792" spans="26:27">
      <c r="Z1792" s="76">
        <v>44979</v>
      </c>
      <c r="AA1792" s="77">
        <v>43862</v>
      </c>
    </row>
    <row r="1793" spans="26:27">
      <c r="Z1793" s="76">
        <v>44980</v>
      </c>
      <c r="AA1793" s="77">
        <v>43862</v>
      </c>
    </row>
    <row r="1794" spans="26:27">
      <c r="Z1794" s="76">
        <v>44981</v>
      </c>
      <c r="AA1794" s="77">
        <v>43862</v>
      </c>
    </row>
    <row r="1795" spans="26:27">
      <c r="Z1795" s="76">
        <v>44982</v>
      </c>
      <c r="AA1795" s="77">
        <v>43862</v>
      </c>
    </row>
    <row r="1796" spans="26:27">
      <c r="Z1796" s="76">
        <v>44983</v>
      </c>
      <c r="AA1796" s="77">
        <v>43862</v>
      </c>
    </row>
    <row r="1797" spans="26:27">
      <c r="Z1797" s="76">
        <v>44984</v>
      </c>
      <c r="AA1797" s="77">
        <v>43862</v>
      </c>
    </row>
    <row r="1798" spans="26:27">
      <c r="Z1798" s="76">
        <v>44985</v>
      </c>
      <c r="AA1798" s="77">
        <v>43862</v>
      </c>
    </row>
    <row r="1799" spans="26:27">
      <c r="Z1799" s="76">
        <v>44986</v>
      </c>
      <c r="AA1799" s="77">
        <v>43862</v>
      </c>
    </row>
    <row r="1800" spans="26:27">
      <c r="Z1800" s="76">
        <v>44987</v>
      </c>
      <c r="AA1800" s="77">
        <v>43891</v>
      </c>
    </row>
    <row r="1801" spans="26:27">
      <c r="Z1801" s="76">
        <v>44988</v>
      </c>
      <c r="AA1801" s="77">
        <v>43891</v>
      </c>
    </row>
    <row r="1802" spans="26:27">
      <c r="Z1802" s="76">
        <v>44989</v>
      </c>
      <c r="AA1802" s="77">
        <v>43891</v>
      </c>
    </row>
    <row r="1803" spans="26:27">
      <c r="Z1803" s="76">
        <v>44990</v>
      </c>
      <c r="AA1803" s="77">
        <v>43891</v>
      </c>
    </row>
    <row r="1804" spans="26:27">
      <c r="Z1804" s="76">
        <v>44991</v>
      </c>
      <c r="AA1804" s="77">
        <v>43891</v>
      </c>
    </row>
    <row r="1805" spans="26:27">
      <c r="Z1805" s="76">
        <v>44992</v>
      </c>
      <c r="AA1805" s="77">
        <v>43891</v>
      </c>
    </row>
    <row r="1806" spans="26:27">
      <c r="Z1806" s="76">
        <v>44993</v>
      </c>
      <c r="AA1806" s="77">
        <v>43891</v>
      </c>
    </row>
    <row r="1807" spans="26:27">
      <c r="Z1807" s="76">
        <v>44994</v>
      </c>
      <c r="AA1807" s="77">
        <v>43891</v>
      </c>
    </row>
    <row r="1808" spans="26:27">
      <c r="Z1808" s="76">
        <v>44995</v>
      </c>
      <c r="AA1808" s="77">
        <v>43891</v>
      </c>
    </row>
    <row r="1809" spans="26:27">
      <c r="Z1809" s="76">
        <v>44996</v>
      </c>
      <c r="AA1809" s="77">
        <v>43891</v>
      </c>
    </row>
    <row r="1810" spans="26:27">
      <c r="Z1810" s="76">
        <v>44997</v>
      </c>
      <c r="AA1810" s="77">
        <v>43891</v>
      </c>
    </row>
    <row r="1811" spans="26:27">
      <c r="Z1811" s="76">
        <v>44998</v>
      </c>
      <c r="AA1811" s="77">
        <v>43891</v>
      </c>
    </row>
    <row r="1812" spans="26:27">
      <c r="Z1812" s="76">
        <v>44999</v>
      </c>
      <c r="AA1812" s="77">
        <v>43891</v>
      </c>
    </row>
    <row r="1813" spans="26:27">
      <c r="Z1813" s="76">
        <v>45000</v>
      </c>
      <c r="AA1813" s="77">
        <v>43891</v>
      </c>
    </row>
    <row r="1814" spans="26:27">
      <c r="Z1814" s="76">
        <v>45001</v>
      </c>
      <c r="AA1814" s="77">
        <v>43891</v>
      </c>
    </row>
    <row r="1815" spans="26:27">
      <c r="Z1815" s="76">
        <v>45002</v>
      </c>
      <c r="AA1815" s="77">
        <v>43891</v>
      </c>
    </row>
    <row r="1816" spans="26:27">
      <c r="Z1816" s="76">
        <v>45003</v>
      </c>
      <c r="AA1816" s="77">
        <v>43891</v>
      </c>
    </row>
    <row r="1817" spans="26:27">
      <c r="Z1817" s="76">
        <v>45004</v>
      </c>
      <c r="AA1817" s="77">
        <v>43891</v>
      </c>
    </row>
    <row r="1818" spans="26:27">
      <c r="Z1818" s="76">
        <v>45005</v>
      </c>
      <c r="AA1818" s="77">
        <v>43891</v>
      </c>
    </row>
    <row r="1819" spans="26:27">
      <c r="Z1819" s="76">
        <v>45006</v>
      </c>
      <c r="AA1819" s="77">
        <v>43891</v>
      </c>
    </row>
    <row r="1820" spans="26:27">
      <c r="Z1820" s="76">
        <v>45007</v>
      </c>
      <c r="AA1820" s="77">
        <v>43891</v>
      </c>
    </row>
    <row r="1821" spans="26:27">
      <c r="Z1821" s="76">
        <v>45008</v>
      </c>
      <c r="AA1821" s="77">
        <v>43891</v>
      </c>
    </row>
    <row r="1822" spans="26:27">
      <c r="Z1822" s="76">
        <v>45009</v>
      </c>
      <c r="AA1822" s="77">
        <v>43891</v>
      </c>
    </row>
    <row r="1823" spans="26:27">
      <c r="Z1823" s="76">
        <v>45010</v>
      </c>
      <c r="AA1823" s="77">
        <v>43891</v>
      </c>
    </row>
    <row r="1824" spans="26:27">
      <c r="Z1824" s="76">
        <v>45011</v>
      </c>
      <c r="AA1824" s="77">
        <v>43891</v>
      </c>
    </row>
    <row r="1825" spans="26:27">
      <c r="Z1825" s="76">
        <v>45012</v>
      </c>
      <c r="AA1825" s="77">
        <v>43891</v>
      </c>
    </row>
    <row r="1826" spans="26:27">
      <c r="Z1826" s="76">
        <v>45013</v>
      </c>
      <c r="AA1826" s="77">
        <v>43891</v>
      </c>
    </row>
    <row r="1827" spans="26:27">
      <c r="Z1827" s="76">
        <v>45014</v>
      </c>
      <c r="AA1827" s="77">
        <v>43891</v>
      </c>
    </row>
    <row r="1828" spans="26:27">
      <c r="Z1828" s="76">
        <v>45015</v>
      </c>
      <c r="AA1828" s="77">
        <v>43891</v>
      </c>
    </row>
    <row r="1829" spans="26:27">
      <c r="Z1829" s="76">
        <v>45016</v>
      </c>
      <c r="AA1829" s="77">
        <v>43891</v>
      </c>
    </row>
    <row r="1830" spans="26:27">
      <c r="Z1830" s="76">
        <v>45017</v>
      </c>
      <c r="AA1830" s="77">
        <v>43891</v>
      </c>
    </row>
    <row r="1831" spans="26:27">
      <c r="Z1831" s="76">
        <v>45018</v>
      </c>
      <c r="AA1831" s="77">
        <v>43922</v>
      </c>
    </row>
    <row r="1832" spans="26:27">
      <c r="Z1832" s="76">
        <v>45019</v>
      </c>
      <c r="AA1832" s="77">
        <v>43922</v>
      </c>
    </row>
    <row r="1833" spans="26:27">
      <c r="Z1833" s="76">
        <v>45020</v>
      </c>
      <c r="AA1833" s="77">
        <v>43922</v>
      </c>
    </row>
    <row r="1834" spans="26:27">
      <c r="Z1834" s="76">
        <v>45021</v>
      </c>
      <c r="AA1834" s="77">
        <v>43922</v>
      </c>
    </row>
    <row r="1835" spans="26:27">
      <c r="Z1835" s="76">
        <v>45022</v>
      </c>
      <c r="AA1835" s="77">
        <v>43922</v>
      </c>
    </row>
    <row r="1836" spans="26:27">
      <c r="Z1836" s="76">
        <v>45023</v>
      </c>
      <c r="AA1836" s="77">
        <v>43922</v>
      </c>
    </row>
    <row r="1837" spans="26:27">
      <c r="Z1837" s="76">
        <v>45024</v>
      </c>
      <c r="AA1837" s="77">
        <v>43922</v>
      </c>
    </row>
    <row r="1838" spans="26:27">
      <c r="Z1838" s="76">
        <v>45025</v>
      </c>
      <c r="AA1838" s="77">
        <v>43922</v>
      </c>
    </row>
    <row r="1839" spans="26:27">
      <c r="Z1839" s="76">
        <v>45026</v>
      </c>
      <c r="AA1839" s="77">
        <v>43922</v>
      </c>
    </row>
    <row r="1840" spans="26:27">
      <c r="Z1840" s="76">
        <v>45027</v>
      </c>
      <c r="AA1840" s="77">
        <v>43922</v>
      </c>
    </row>
    <row r="1841" spans="26:27">
      <c r="Z1841" s="76">
        <v>45028</v>
      </c>
      <c r="AA1841" s="77">
        <v>43922</v>
      </c>
    </row>
    <row r="1842" spans="26:27">
      <c r="Z1842" s="76">
        <v>45029</v>
      </c>
      <c r="AA1842" s="77">
        <v>43922</v>
      </c>
    </row>
    <row r="1843" spans="26:27">
      <c r="Z1843" s="76">
        <v>45030</v>
      </c>
      <c r="AA1843" s="77">
        <v>43922</v>
      </c>
    </row>
    <row r="1844" spans="26:27">
      <c r="Z1844" s="76">
        <v>45031</v>
      </c>
      <c r="AA1844" s="77">
        <v>43922</v>
      </c>
    </row>
    <row r="1845" spans="26:27">
      <c r="Z1845" s="76">
        <v>45032</v>
      </c>
      <c r="AA1845" s="77">
        <v>43922</v>
      </c>
    </row>
    <row r="1846" spans="26:27">
      <c r="Z1846" s="76">
        <v>45033</v>
      </c>
      <c r="AA1846" s="77">
        <v>43922</v>
      </c>
    </row>
    <row r="1847" spans="26:27">
      <c r="Z1847" s="76">
        <v>45034</v>
      </c>
      <c r="AA1847" s="77">
        <v>43922</v>
      </c>
    </row>
    <row r="1848" spans="26:27">
      <c r="Z1848" s="76">
        <v>45035</v>
      </c>
      <c r="AA1848" s="77">
        <v>43922</v>
      </c>
    </row>
    <row r="1849" spans="26:27">
      <c r="Z1849" s="76">
        <v>45036</v>
      </c>
      <c r="AA1849" s="77">
        <v>43922</v>
      </c>
    </row>
    <row r="1850" spans="26:27">
      <c r="Z1850" s="76">
        <v>45037</v>
      </c>
      <c r="AA1850" s="77">
        <v>43922</v>
      </c>
    </row>
    <row r="1851" spans="26:27">
      <c r="Z1851" s="76">
        <v>45038</v>
      </c>
      <c r="AA1851" s="77">
        <v>43922</v>
      </c>
    </row>
    <row r="1852" spans="26:27">
      <c r="Z1852" s="76">
        <v>45039</v>
      </c>
      <c r="AA1852" s="77">
        <v>43922</v>
      </c>
    </row>
    <row r="1853" spans="26:27">
      <c r="Z1853" s="76">
        <v>45040</v>
      </c>
      <c r="AA1853" s="77">
        <v>43922</v>
      </c>
    </row>
    <row r="1854" spans="26:27">
      <c r="Z1854" s="76">
        <v>45041</v>
      </c>
      <c r="AA1854" s="77">
        <v>43922</v>
      </c>
    </row>
    <row r="1855" spans="26:27">
      <c r="Z1855" s="76">
        <v>45042</v>
      </c>
      <c r="AA1855" s="77">
        <v>43922</v>
      </c>
    </row>
    <row r="1856" spans="26:27">
      <c r="Z1856" s="76">
        <v>45043</v>
      </c>
      <c r="AA1856" s="77">
        <v>43922</v>
      </c>
    </row>
    <row r="1857" spans="26:27">
      <c r="Z1857" s="76">
        <v>45044</v>
      </c>
      <c r="AA1857" s="77">
        <v>43922</v>
      </c>
    </row>
    <row r="1858" spans="26:27">
      <c r="Z1858" s="76">
        <v>45045</v>
      </c>
      <c r="AA1858" s="77">
        <v>43922</v>
      </c>
    </row>
    <row r="1859" spans="26:27">
      <c r="Z1859" s="76">
        <v>45046</v>
      </c>
      <c r="AA1859" s="77">
        <v>43922</v>
      </c>
    </row>
    <row r="1860" spans="26:27">
      <c r="Z1860" s="76">
        <v>45047</v>
      </c>
      <c r="AA1860" s="77">
        <v>43922</v>
      </c>
    </row>
    <row r="1861" spans="26:27">
      <c r="Z1861" s="76">
        <v>45048</v>
      </c>
      <c r="AA1861" s="77">
        <v>43952</v>
      </c>
    </row>
    <row r="1862" spans="26:27">
      <c r="Z1862" s="76">
        <v>45049</v>
      </c>
      <c r="AA1862" s="77">
        <v>43952</v>
      </c>
    </row>
    <row r="1863" spans="26:27">
      <c r="Z1863" s="76">
        <v>45050</v>
      </c>
      <c r="AA1863" s="77">
        <v>43952</v>
      </c>
    </row>
    <row r="1864" spans="26:27">
      <c r="Z1864" s="76">
        <v>45051</v>
      </c>
      <c r="AA1864" s="77">
        <v>43952</v>
      </c>
    </row>
    <row r="1865" spans="26:27">
      <c r="Z1865" s="76">
        <v>45052</v>
      </c>
      <c r="AA1865" s="77">
        <v>43952</v>
      </c>
    </row>
    <row r="1866" spans="26:27">
      <c r="Z1866" s="76">
        <v>45053</v>
      </c>
      <c r="AA1866" s="77">
        <v>43952</v>
      </c>
    </row>
    <row r="1867" spans="26:27">
      <c r="Z1867" s="76">
        <v>45054</v>
      </c>
      <c r="AA1867" s="77">
        <v>43952</v>
      </c>
    </row>
    <row r="1868" spans="26:27">
      <c r="Z1868" s="76">
        <v>45055</v>
      </c>
      <c r="AA1868" s="77">
        <v>43952</v>
      </c>
    </row>
    <row r="1869" spans="26:27">
      <c r="Z1869" s="76">
        <v>45056</v>
      </c>
      <c r="AA1869" s="77">
        <v>43952</v>
      </c>
    </row>
    <row r="1870" spans="26:27">
      <c r="Z1870" s="76">
        <v>45057</v>
      </c>
      <c r="AA1870" s="77">
        <v>43952</v>
      </c>
    </row>
    <row r="1871" spans="26:27">
      <c r="Z1871" s="76">
        <v>45058</v>
      </c>
      <c r="AA1871" s="77">
        <v>43952</v>
      </c>
    </row>
    <row r="1872" spans="26:27">
      <c r="Z1872" s="76">
        <v>45059</v>
      </c>
      <c r="AA1872" s="77">
        <v>43952</v>
      </c>
    </row>
    <row r="1873" spans="26:27">
      <c r="Z1873" s="76">
        <v>45060</v>
      </c>
      <c r="AA1873" s="77">
        <v>43952</v>
      </c>
    </row>
    <row r="1874" spans="26:27">
      <c r="Z1874" s="76">
        <v>45061</v>
      </c>
      <c r="AA1874" s="77">
        <v>43952</v>
      </c>
    </row>
    <row r="1875" spans="26:27">
      <c r="Z1875" s="76">
        <v>45062</v>
      </c>
      <c r="AA1875" s="77">
        <v>43952</v>
      </c>
    </row>
    <row r="1876" spans="26:27">
      <c r="Z1876" s="76">
        <v>45063</v>
      </c>
      <c r="AA1876" s="77">
        <v>43952</v>
      </c>
    </row>
    <row r="1877" spans="26:27">
      <c r="Z1877" s="76">
        <v>45064</v>
      </c>
      <c r="AA1877" s="77">
        <v>43952</v>
      </c>
    </row>
    <row r="1878" spans="26:27">
      <c r="Z1878" s="76">
        <v>45065</v>
      </c>
      <c r="AA1878" s="77">
        <v>43952</v>
      </c>
    </row>
    <row r="1879" spans="26:27">
      <c r="Z1879" s="76">
        <v>45066</v>
      </c>
      <c r="AA1879" s="77">
        <v>43952</v>
      </c>
    </row>
    <row r="1880" spans="26:27">
      <c r="Z1880" s="76">
        <v>45067</v>
      </c>
      <c r="AA1880" s="77">
        <v>43952</v>
      </c>
    </row>
    <row r="1881" spans="26:27">
      <c r="Z1881" s="76">
        <v>45068</v>
      </c>
      <c r="AA1881" s="77">
        <v>43952</v>
      </c>
    </row>
    <row r="1882" spans="26:27">
      <c r="Z1882" s="76">
        <v>45069</v>
      </c>
      <c r="AA1882" s="77">
        <v>43952</v>
      </c>
    </row>
    <row r="1883" spans="26:27">
      <c r="Z1883" s="76">
        <v>45070</v>
      </c>
      <c r="AA1883" s="77">
        <v>43952</v>
      </c>
    </row>
    <row r="1884" spans="26:27">
      <c r="Z1884" s="76">
        <v>45071</v>
      </c>
      <c r="AA1884" s="77">
        <v>43952</v>
      </c>
    </row>
    <row r="1885" spans="26:27">
      <c r="Z1885" s="76">
        <v>45072</v>
      </c>
      <c r="AA1885" s="77">
        <v>43952</v>
      </c>
    </row>
    <row r="1886" spans="26:27">
      <c r="Z1886" s="76">
        <v>45073</v>
      </c>
      <c r="AA1886" s="77">
        <v>43952</v>
      </c>
    </row>
    <row r="1887" spans="26:27">
      <c r="Z1887" s="76">
        <v>45074</v>
      </c>
      <c r="AA1887" s="77">
        <v>43952</v>
      </c>
    </row>
    <row r="1888" spans="26:27">
      <c r="Z1888" s="76">
        <v>45075</v>
      </c>
      <c r="AA1888" s="77">
        <v>43952</v>
      </c>
    </row>
    <row r="1889" spans="26:27">
      <c r="Z1889" s="76">
        <v>45076</v>
      </c>
      <c r="AA1889" s="77">
        <v>43952</v>
      </c>
    </row>
    <row r="1890" spans="26:27">
      <c r="Z1890" s="76">
        <v>45077</v>
      </c>
      <c r="AA1890" s="77">
        <v>43952</v>
      </c>
    </row>
    <row r="1891" spans="26:27">
      <c r="Z1891" s="76">
        <v>45078</v>
      </c>
      <c r="AA1891" s="77">
        <v>43952</v>
      </c>
    </row>
    <row r="1892" spans="26:27">
      <c r="Z1892" s="76">
        <v>45079</v>
      </c>
      <c r="AA1892" s="77">
        <v>43983</v>
      </c>
    </row>
    <row r="1893" spans="26:27">
      <c r="Z1893" s="76">
        <v>45080</v>
      </c>
      <c r="AA1893" s="77">
        <v>43983</v>
      </c>
    </row>
    <row r="1894" spans="26:27">
      <c r="Z1894" s="76">
        <v>45081</v>
      </c>
      <c r="AA1894" s="77">
        <v>43983</v>
      </c>
    </row>
    <row r="1895" spans="26:27">
      <c r="Z1895" s="76">
        <v>45082</v>
      </c>
      <c r="AA1895" s="77">
        <v>43983</v>
      </c>
    </row>
    <row r="1896" spans="26:27">
      <c r="Z1896" s="76">
        <v>45083</v>
      </c>
      <c r="AA1896" s="77">
        <v>43983</v>
      </c>
    </row>
    <row r="1897" spans="26:27">
      <c r="Z1897" s="76">
        <v>45084</v>
      </c>
      <c r="AA1897" s="77">
        <v>43983</v>
      </c>
    </row>
    <row r="1898" spans="26:27">
      <c r="Z1898" s="76">
        <v>45085</v>
      </c>
      <c r="AA1898" s="77">
        <v>43983</v>
      </c>
    </row>
    <row r="1899" spans="26:27">
      <c r="Z1899" s="76">
        <v>45086</v>
      </c>
      <c r="AA1899" s="77">
        <v>43983</v>
      </c>
    </row>
    <row r="1900" spans="26:27">
      <c r="Z1900" s="76">
        <v>45087</v>
      </c>
      <c r="AA1900" s="77">
        <v>43983</v>
      </c>
    </row>
    <row r="1901" spans="26:27">
      <c r="Z1901" s="76">
        <v>45088</v>
      </c>
      <c r="AA1901" s="77">
        <v>43983</v>
      </c>
    </row>
    <row r="1902" spans="26:27">
      <c r="Z1902" s="76">
        <v>45089</v>
      </c>
      <c r="AA1902" s="77">
        <v>43983</v>
      </c>
    </row>
    <row r="1903" spans="26:27">
      <c r="Z1903" s="76">
        <v>45090</v>
      </c>
      <c r="AA1903" s="77">
        <v>43983</v>
      </c>
    </row>
    <row r="1904" spans="26:27">
      <c r="Z1904" s="76">
        <v>45091</v>
      </c>
      <c r="AA1904" s="77">
        <v>43983</v>
      </c>
    </row>
    <row r="1905" spans="26:27">
      <c r="Z1905" s="76">
        <v>45092</v>
      </c>
      <c r="AA1905" s="77">
        <v>43983</v>
      </c>
    </row>
    <row r="1906" spans="26:27">
      <c r="Z1906" s="76">
        <v>45093</v>
      </c>
      <c r="AA1906" s="77">
        <v>43983</v>
      </c>
    </row>
    <row r="1907" spans="26:27">
      <c r="Z1907" s="76">
        <v>45094</v>
      </c>
      <c r="AA1907" s="77">
        <v>43983</v>
      </c>
    </row>
    <row r="1908" spans="26:27">
      <c r="Z1908" s="76">
        <v>45095</v>
      </c>
      <c r="AA1908" s="77">
        <v>43983</v>
      </c>
    </row>
    <row r="1909" spans="26:27">
      <c r="Z1909" s="76">
        <v>45096</v>
      </c>
      <c r="AA1909" s="77">
        <v>43983</v>
      </c>
    </row>
    <row r="1910" spans="26:27">
      <c r="Z1910" s="76">
        <v>45097</v>
      </c>
      <c r="AA1910" s="77">
        <v>43983</v>
      </c>
    </row>
    <row r="1911" spans="26:27">
      <c r="Z1911" s="76">
        <v>45098</v>
      </c>
      <c r="AA1911" s="77">
        <v>43983</v>
      </c>
    </row>
    <row r="1912" spans="26:27">
      <c r="Z1912" s="76">
        <v>45099</v>
      </c>
      <c r="AA1912" s="77">
        <v>43983</v>
      </c>
    </row>
    <row r="1913" spans="26:27">
      <c r="Z1913" s="76">
        <v>45100</v>
      </c>
      <c r="AA1913" s="77">
        <v>43983</v>
      </c>
    </row>
    <row r="1914" spans="26:27">
      <c r="Z1914" s="76">
        <v>45101</v>
      </c>
      <c r="AA1914" s="77">
        <v>43983</v>
      </c>
    </row>
    <row r="1915" spans="26:27">
      <c r="Z1915" s="76">
        <v>45102</v>
      </c>
      <c r="AA1915" s="77">
        <v>43983</v>
      </c>
    </row>
    <row r="1916" spans="26:27">
      <c r="Z1916" s="76">
        <v>45103</v>
      </c>
      <c r="AA1916" s="77">
        <v>43983</v>
      </c>
    </row>
    <row r="1917" spans="26:27">
      <c r="Z1917" s="76">
        <v>45104</v>
      </c>
      <c r="AA1917" s="77">
        <v>43983</v>
      </c>
    </row>
    <row r="1918" spans="26:27">
      <c r="Z1918" s="76">
        <v>45105</v>
      </c>
      <c r="AA1918" s="77">
        <v>43983</v>
      </c>
    </row>
    <row r="1919" spans="26:27">
      <c r="Z1919" s="76">
        <v>45106</v>
      </c>
      <c r="AA1919" s="77">
        <v>43983</v>
      </c>
    </row>
    <row r="1920" spans="26:27">
      <c r="Z1920" s="76">
        <v>45107</v>
      </c>
      <c r="AA1920" s="77">
        <v>43983</v>
      </c>
    </row>
    <row r="1921" spans="26:27">
      <c r="Z1921" s="76">
        <v>45108</v>
      </c>
      <c r="AA1921" s="77">
        <v>43983</v>
      </c>
    </row>
    <row r="1922" spans="26:27">
      <c r="Z1922" s="76">
        <v>45109</v>
      </c>
      <c r="AA1922" s="77">
        <v>44013</v>
      </c>
    </row>
    <row r="1923" spans="26:27">
      <c r="Z1923" s="76">
        <v>45110</v>
      </c>
      <c r="AA1923" s="77">
        <v>44013</v>
      </c>
    </row>
    <row r="1924" spans="26:27">
      <c r="Z1924" s="76">
        <v>45111</v>
      </c>
      <c r="AA1924" s="77">
        <v>44013</v>
      </c>
    </row>
    <row r="1925" spans="26:27">
      <c r="Z1925" s="76">
        <v>45112</v>
      </c>
      <c r="AA1925" s="77">
        <v>44013</v>
      </c>
    </row>
    <row r="1926" spans="26:27">
      <c r="Z1926" s="76">
        <v>45113</v>
      </c>
      <c r="AA1926" s="77">
        <v>44013</v>
      </c>
    </row>
    <row r="1927" spans="26:27">
      <c r="Z1927" s="76">
        <v>45114</v>
      </c>
      <c r="AA1927" s="77">
        <v>44013</v>
      </c>
    </row>
    <row r="1928" spans="26:27">
      <c r="Z1928" s="76">
        <v>45115</v>
      </c>
      <c r="AA1928" s="77">
        <v>44013</v>
      </c>
    </row>
    <row r="1929" spans="26:27">
      <c r="Z1929" s="76">
        <v>45116</v>
      </c>
      <c r="AA1929" s="77">
        <v>44013</v>
      </c>
    </row>
    <row r="1930" spans="26:27">
      <c r="Z1930" s="76">
        <v>45117</v>
      </c>
      <c r="AA1930" s="77">
        <v>44013</v>
      </c>
    </row>
    <row r="1931" spans="26:27">
      <c r="Z1931" s="76">
        <v>45118</v>
      </c>
      <c r="AA1931" s="77">
        <v>44013</v>
      </c>
    </row>
    <row r="1932" spans="26:27">
      <c r="Z1932" s="76">
        <v>45119</v>
      </c>
      <c r="AA1932" s="77">
        <v>44013</v>
      </c>
    </row>
    <row r="1933" spans="26:27">
      <c r="Z1933" s="76">
        <v>45120</v>
      </c>
      <c r="AA1933" s="77">
        <v>44013</v>
      </c>
    </row>
    <row r="1934" spans="26:27">
      <c r="Z1934" s="76">
        <v>45121</v>
      </c>
      <c r="AA1934" s="77">
        <v>44013</v>
      </c>
    </row>
    <row r="1935" spans="26:27">
      <c r="Z1935" s="76">
        <v>45122</v>
      </c>
      <c r="AA1935" s="77">
        <v>44013</v>
      </c>
    </row>
    <row r="1936" spans="26:27">
      <c r="Z1936" s="76">
        <v>45123</v>
      </c>
      <c r="AA1936" s="77">
        <v>44013</v>
      </c>
    </row>
    <row r="1937" spans="26:27">
      <c r="Z1937" s="76">
        <v>45124</v>
      </c>
      <c r="AA1937" s="77">
        <v>44013</v>
      </c>
    </row>
    <row r="1938" spans="26:27">
      <c r="Z1938" s="76">
        <v>45125</v>
      </c>
      <c r="AA1938" s="77">
        <v>44013</v>
      </c>
    </row>
    <row r="1939" spans="26:27">
      <c r="Z1939" s="76">
        <v>45126</v>
      </c>
      <c r="AA1939" s="77">
        <v>44013</v>
      </c>
    </row>
    <row r="1940" spans="26:27">
      <c r="Z1940" s="76">
        <v>45127</v>
      </c>
      <c r="AA1940" s="77">
        <v>44013</v>
      </c>
    </row>
    <row r="1941" spans="26:27">
      <c r="Z1941" s="76">
        <v>45128</v>
      </c>
      <c r="AA1941" s="77">
        <v>44013</v>
      </c>
    </row>
    <row r="1942" spans="26:27">
      <c r="Z1942" s="76">
        <v>45129</v>
      </c>
      <c r="AA1942" s="77">
        <v>44013</v>
      </c>
    </row>
    <row r="1943" spans="26:27">
      <c r="Z1943" s="76">
        <v>45130</v>
      </c>
      <c r="AA1943" s="77">
        <v>44013</v>
      </c>
    </row>
    <row r="1944" spans="26:27">
      <c r="Z1944" s="76">
        <v>45131</v>
      </c>
      <c r="AA1944" s="77">
        <v>44013</v>
      </c>
    </row>
    <row r="1945" spans="26:27">
      <c r="Z1945" s="76">
        <v>45132</v>
      </c>
      <c r="AA1945" s="77">
        <v>44013</v>
      </c>
    </row>
    <row r="1946" spans="26:27">
      <c r="Z1946" s="76">
        <v>45133</v>
      </c>
      <c r="AA1946" s="77">
        <v>44013</v>
      </c>
    </row>
    <row r="1947" spans="26:27">
      <c r="Z1947" s="76">
        <v>45134</v>
      </c>
      <c r="AA1947" s="77">
        <v>44013</v>
      </c>
    </row>
    <row r="1948" spans="26:27">
      <c r="Z1948" s="76">
        <v>45135</v>
      </c>
      <c r="AA1948" s="77">
        <v>44013</v>
      </c>
    </row>
    <row r="1949" spans="26:27">
      <c r="Z1949" s="76">
        <v>45136</v>
      </c>
      <c r="AA1949" s="77">
        <v>44013</v>
      </c>
    </row>
    <row r="1950" spans="26:27">
      <c r="Z1950" s="76">
        <v>45137</v>
      </c>
      <c r="AA1950" s="77">
        <v>44013</v>
      </c>
    </row>
    <row r="1951" spans="26:27">
      <c r="Z1951" s="76">
        <v>45138</v>
      </c>
      <c r="AA1951" s="77">
        <v>44013</v>
      </c>
    </row>
    <row r="1952" spans="26:27">
      <c r="Z1952" s="76">
        <v>45139</v>
      </c>
      <c r="AA1952" s="77">
        <v>44013</v>
      </c>
    </row>
    <row r="1953" spans="26:27">
      <c r="Z1953" s="76">
        <v>45140</v>
      </c>
      <c r="AA1953" s="77">
        <v>44044</v>
      </c>
    </row>
    <row r="1954" spans="26:27">
      <c r="Z1954" s="76">
        <v>45141</v>
      </c>
      <c r="AA1954" s="77">
        <v>44044</v>
      </c>
    </row>
    <row r="1955" spans="26:27">
      <c r="Z1955" s="76">
        <v>45142</v>
      </c>
      <c r="AA1955" s="77">
        <v>44044</v>
      </c>
    </row>
    <row r="1956" spans="26:27">
      <c r="Z1956" s="76">
        <v>45143</v>
      </c>
      <c r="AA1956" s="77">
        <v>44044</v>
      </c>
    </row>
    <row r="1957" spans="26:27">
      <c r="Z1957" s="76">
        <v>45144</v>
      </c>
      <c r="AA1957" s="77">
        <v>44044</v>
      </c>
    </row>
    <row r="1958" spans="26:27">
      <c r="Z1958" s="76">
        <v>45145</v>
      </c>
      <c r="AA1958" s="77">
        <v>44044</v>
      </c>
    </row>
    <row r="1959" spans="26:27">
      <c r="Z1959" s="76">
        <v>45146</v>
      </c>
      <c r="AA1959" s="77">
        <v>44044</v>
      </c>
    </row>
    <row r="1960" spans="26:27">
      <c r="Z1960" s="76">
        <v>45147</v>
      </c>
      <c r="AA1960" s="77">
        <v>44044</v>
      </c>
    </row>
    <row r="1961" spans="26:27">
      <c r="Z1961" s="76">
        <v>45148</v>
      </c>
      <c r="AA1961" s="77">
        <v>44044</v>
      </c>
    </row>
    <row r="1962" spans="26:27">
      <c r="Z1962" s="76">
        <v>45149</v>
      </c>
      <c r="AA1962" s="77">
        <v>44044</v>
      </c>
    </row>
    <row r="1963" spans="26:27">
      <c r="Z1963" s="76">
        <v>45150</v>
      </c>
      <c r="AA1963" s="77">
        <v>44044</v>
      </c>
    </row>
    <row r="1964" spans="26:27">
      <c r="Z1964" s="76">
        <v>45151</v>
      </c>
      <c r="AA1964" s="77">
        <v>44044</v>
      </c>
    </row>
    <row r="1965" spans="26:27">
      <c r="Z1965" s="76">
        <v>45152</v>
      </c>
      <c r="AA1965" s="77">
        <v>44044</v>
      </c>
    </row>
    <row r="1966" spans="26:27">
      <c r="Z1966" s="76">
        <v>45153</v>
      </c>
      <c r="AA1966" s="77">
        <v>44044</v>
      </c>
    </row>
    <row r="1967" spans="26:27">
      <c r="Z1967" s="76">
        <v>45154</v>
      </c>
      <c r="AA1967" s="77">
        <v>44044</v>
      </c>
    </row>
    <row r="1968" spans="26:27">
      <c r="Z1968" s="76">
        <v>45155</v>
      </c>
      <c r="AA1968" s="77">
        <v>44044</v>
      </c>
    </row>
    <row r="1969" spans="26:27">
      <c r="Z1969" s="76">
        <v>45156</v>
      </c>
      <c r="AA1969" s="77">
        <v>44044</v>
      </c>
    </row>
    <row r="1970" spans="26:27">
      <c r="Z1970" s="76">
        <v>45157</v>
      </c>
      <c r="AA1970" s="77">
        <v>44044</v>
      </c>
    </row>
    <row r="1971" spans="26:27">
      <c r="Z1971" s="76">
        <v>45158</v>
      </c>
      <c r="AA1971" s="77">
        <v>44044</v>
      </c>
    </row>
    <row r="1972" spans="26:27">
      <c r="Z1972" s="76">
        <v>45159</v>
      </c>
      <c r="AA1972" s="77">
        <v>44044</v>
      </c>
    </row>
    <row r="1973" spans="26:27">
      <c r="Z1973" s="76">
        <v>45160</v>
      </c>
      <c r="AA1973" s="77">
        <v>44044</v>
      </c>
    </row>
    <row r="1974" spans="26:27">
      <c r="Z1974" s="76">
        <v>45161</v>
      </c>
      <c r="AA1974" s="77">
        <v>44044</v>
      </c>
    </row>
    <row r="1975" spans="26:27">
      <c r="Z1975" s="76">
        <v>45162</v>
      </c>
      <c r="AA1975" s="77">
        <v>44044</v>
      </c>
    </row>
    <row r="1976" spans="26:27">
      <c r="Z1976" s="76">
        <v>45163</v>
      </c>
      <c r="AA1976" s="77">
        <v>44044</v>
      </c>
    </row>
    <row r="1977" spans="26:27">
      <c r="Z1977" s="76">
        <v>45164</v>
      </c>
      <c r="AA1977" s="77">
        <v>44044</v>
      </c>
    </row>
    <row r="1978" spans="26:27">
      <c r="Z1978" s="76">
        <v>45165</v>
      </c>
      <c r="AA1978" s="77">
        <v>44044</v>
      </c>
    </row>
    <row r="1979" spans="26:27">
      <c r="Z1979" s="76">
        <v>45166</v>
      </c>
      <c r="AA1979" s="77">
        <v>44044</v>
      </c>
    </row>
    <row r="1980" spans="26:27">
      <c r="Z1980" s="76">
        <v>45167</v>
      </c>
      <c r="AA1980" s="77">
        <v>44044</v>
      </c>
    </row>
    <row r="1981" spans="26:27">
      <c r="Z1981" s="76">
        <v>45168</v>
      </c>
      <c r="AA1981" s="77">
        <v>44044</v>
      </c>
    </row>
    <row r="1982" spans="26:27">
      <c r="Z1982" s="76">
        <v>45169</v>
      </c>
      <c r="AA1982" s="77">
        <v>44044</v>
      </c>
    </row>
    <row r="1983" spans="26:27">
      <c r="Z1983" s="76">
        <v>45170</v>
      </c>
      <c r="AA1983" s="77">
        <v>44044</v>
      </c>
    </row>
    <row r="1984" spans="26:27">
      <c r="Z1984" s="76">
        <v>45171</v>
      </c>
      <c r="AA1984" s="77">
        <v>44075</v>
      </c>
    </row>
    <row r="1985" spans="26:27">
      <c r="Z1985" s="76">
        <v>45172</v>
      </c>
      <c r="AA1985" s="77">
        <v>44075</v>
      </c>
    </row>
    <row r="1986" spans="26:27">
      <c r="Z1986" s="76">
        <v>45173</v>
      </c>
      <c r="AA1986" s="77">
        <v>44075</v>
      </c>
    </row>
    <row r="1987" spans="26:27">
      <c r="Z1987" s="76">
        <v>45174</v>
      </c>
      <c r="AA1987" s="77">
        <v>44075</v>
      </c>
    </row>
    <row r="1988" spans="26:27">
      <c r="Z1988" s="76">
        <v>45175</v>
      </c>
      <c r="AA1988" s="77">
        <v>44075</v>
      </c>
    </row>
    <row r="1989" spans="26:27">
      <c r="Z1989" s="76">
        <v>45176</v>
      </c>
      <c r="AA1989" s="77">
        <v>44075</v>
      </c>
    </row>
    <row r="1990" spans="26:27">
      <c r="Z1990" s="76">
        <v>45177</v>
      </c>
      <c r="AA1990" s="77">
        <v>44075</v>
      </c>
    </row>
    <row r="1991" spans="26:27">
      <c r="Z1991" s="76">
        <v>45178</v>
      </c>
      <c r="AA1991" s="77">
        <v>44075</v>
      </c>
    </row>
    <row r="1992" spans="26:27">
      <c r="Z1992" s="76">
        <v>45179</v>
      </c>
      <c r="AA1992" s="77">
        <v>44075</v>
      </c>
    </row>
    <row r="1993" spans="26:27">
      <c r="Z1993" s="76">
        <v>45180</v>
      </c>
      <c r="AA1993" s="77">
        <v>44075</v>
      </c>
    </row>
    <row r="1994" spans="26:27">
      <c r="Z1994" s="76">
        <v>45181</v>
      </c>
      <c r="AA1994" s="77">
        <v>44075</v>
      </c>
    </row>
    <row r="1995" spans="26:27">
      <c r="Z1995" s="76">
        <v>45182</v>
      </c>
      <c r="AA1995" s="77">
        <v>44075</v>
      </c>
    </row>
    <row r="1996" spans="26:27">
      <c r="Z1996" s="76">
        <v>45183</v>
      </c>
      <c r="AA1996" s="77">
        <v>44075</v>
      </c>
    </row>
    <row r="1997" spans="26:27">
      <c r="Z1997" s="76">
        <v>45184</v>
      </c>
      <c r="AA1997" s="77">
        <v>44075</v>
      </c>
    </row>
    <row r="1998" spans="26:27">
      <c r="Z1998" s="76">
        <v>45185</v>
      </c>
      <c r="AA1998" s="77">
        <v>44075</v>
      </c>
    </row>
    <row r="1999" spans="26:27">
      <c r="Z1999" s="76">
        <v>45186</v>
      </c>
      <c r="AA1999" s="77">
        <v>44075</v>
      </c>
    </row>
    <row r="2000" spans="26:27">
      <c r="Z2000" s="76">
        <v>45187</v>
      </c>
      <c r="AA2000" s="77">
        <v>44075</v>
      </c>
    </row>
    <row r="2001" spans="26:27">
      <c r="Z2001" s="76">
        <v>45188</v>
      </c>
      <c r="AA2001" s="77">
        <v>44075</v>
      </c>
    </row>
    <row r="2002" spans="26:27">
      <c r="Z2002" s="76">
        <v>45189</v>
      </c>
      <c r="AA2002" s="77">
        <v>44075</v>
      </c>
    </row>
    <row r="2003" spans="26:27">
      <c r="Z2003" s="76">
        <v>45190</v>
      </c>
      <c r="AA2003" s="77">
        <v>44075</v>
      </c>
    </row>
    <row r="2004" spans="26:27">
      <c r="Z2004" s="76">
        <v>45191</v>
      </c>
      <c r="AA2004" s="77">
        <v>44075</v>
      </c>
    </row>
    <row r="2005" spans="26:27">
      <c r="Z2005" s="76">
        <v>45192</v>
      </c>
      <c r="AA2005" s="77">
        <v>44075</v>
      </c>
    </row>
    <row r="2006" spans="26:27">
      <c r="Z2006" s="76">
        <v>45193</v>
      </c>
      <c r="AA2006" s="77">
        <v>44075</v>
      </c>
    </row>
    <row r="2007" spans="26:27">
      <c r="Z2007" s="76">
        <v>45194</v>
      </c>
      <c r="AA2007" s="77">
        <v>44075</v>
      </c>
    </row>
    <row r="2008" spans="26:27">
      <c r="Z2008" s="76">
        <v>45195</v>
      </c>
      <c r="AA2008" s="77">
        <v>44075</v>
      </c>
    </row>
    <row r="2009" spans="26:27">
      <c r="Z2009" s="76">
        <v>45196</v>
      </c>
      <c r="AA2009" s="77">
        <v>44075</v>
      </c>
    </row>
    <row r="2010" spans="26:27">
      <c r="Z2010" s="76">
        <v>45197</v>
      </c>
      <c r="AA2010" s="77">
        <v>44075</v>
      </c>
    </row>
    <row r="2011" spans="26:27">
      <c r="Z2011" s="76">
        <v>45198</v>
      </c>
      <c r="AA2011" s="77">
        <v>44075</v>
      </c>
    </row>
    <row r="2012" spans="26:27">
      <c r="Z2012" s="76">
        <v>45199</v>
      </c>
      <c r="AA2012" s="77">
        <v>44075</v>
      </c>
    </row>
    <row r="2013" spans="26:27">
      <c r="Z2013" s="76">
        <v>45200</v>
      </c>
      <c r="AA2013" s="77">
        <v>44075</v>
      </c>
    </row>
    <row r="2014" spans="26:27">
      <c r="Z2014" s="76">
        <v>45201</v>
      </c>
      <c r="AA2014" s="77">
        <v>44105</v>
      </c>
    </row>
    <row r="2015" spans="26:27">
      <c r="Z2015" s="76">
        <v>45202</v>
      </c>
      <c r="AA2015" s="77">
        <v>44105</v>
      </c>
    </row>
    <row r="2016" spans="26:27">
      <c r="Z2016" s="76">
        <v>45203</v>
      </c>
      <c r="AA2016" s="77">
        <v>44105</v>
      </c>
    </row>
    <row r="2017" spans="26:27">
      <c r="Z2017" s="76">
        <v>45204</v>
      </c>
      <c r="AA2017" s="77">
        <v>44105</v>
      </c>
    </row>
    <row r="2018" spans="26:27">
      <c r="Z2018" s="76">
        <v>45205</v>
      </c>
      <c r="AA2018" s="77">
        <v>44105</v>
      </c>
    </row>
    <row r="2019" spans="26:27">
      <c r="Z2019" s="76">
        <v>45206</v>
      </c>
      <c r="AA2019" s="77">
        <v>44105</v>
      </c>
    </row>
    <row r="2020" spans="26:27">
      <c r="Z2020" s="76">
        <v>45207</v>
      </c>
      <c r="AA2020" s="77">
        <v>44105</v>
      </c>
    </row>
    <row r="2021" spans="26:27">
      <c r="Z2021" s="76">
        <v>45208</v>
      </c>
      <c r="AA2021" s="77">
        <v>44105</v>
      </c>
    </row>
    <row r="2022" spans="26:27">
      <c r="Z2022" s="76">
        <v>45209</v>
      </c>
      <c r="AA2022" s="77">
        <v>44105</v>
      </c>
    </row>
    <row r="2023" spans="26:27">
      <c r="Z2023" s="76">
        <v>45210</v>
      </c>
      <c r="AA2023" s="77">
        <v>44105</v>
      </c>
    </row>
    <row r="2024" spans="26:27">
      <c r="Z2024" s="76">
        <v>45211</v>
      </c>
      <c r="AA2024" s="77">
        <v>44105</v>
      </c>
    </row>
    <row r="2025" spans="26:27">
      <c r="Z2025" s="76">
        <v>45212</v>
      </c>
      <c r="AA2025" s="77">
        <v>44105</v>
      </c>
    </row>
    <row r="2026" spans="26:27">
      <c r="Z2026" s="76">
        <v>45213</v>
      </c>
      <c r="AA2026" s="77">
        <v>44105</v>
      </c>
    </row>
    <row r="2027" spans="26:27">
      <c r="Z2027" s="76">
        <v>45214</v>
      </c>
      <c r="AA2027" s="77">
        <v>44105</v>
      </c>
    </row>
    <row r="2028" spans="26:27">
      <c r="Z2028" s="76">
        <v>45215</v>
      </c>
      <c r="AA2028" s="77">
        <v>44105</v>
      </c>
    </row>
    <row r="2029" spans="26:27">
      <c r="Z2029" s="76">
        <v>45216</v>
      </c>
      <c r="AA2029" s="77">
        <v>44105</v>
      </c>
    </row>
    <row r="2030" spans="26:27">
      <c r="Z2030" s="76">
        <v>45217</v>
      </c>
      <c r="AA2030" s="77">
        <v>44105</v>
      </c>
    </row>
    <row r="2031" spans="26:27">
      <c r="Z2031" s="76">
        <v>45218</v>
      </c>
      <c r="AA2031" s="77">
        <v>44105</v>
      </c>
    </row>
    <row r="2032" spans="26:27">
      <c r="Z2032" s="76">
        <v>45219</v>
      </c>
      <c r="AA2032" s="77">
        <v>44105</v>
      </c>
    </row>
    <row r="2033" spans="26:27">
      <c r="Z2033" s="76">
        <v>45220</v>
      </c>
      <c r="AA2033" s="77">
        <v>44105</v>
      </c>
    </row>
    <row r="2034" spans="26:27">
      <c r="Z2034" s="76">
        <v>45221</v>
      </c>
      <c r="AA2034" s="77">
        <v>44105</v>
      </c>
    </row>
    <row r="2035" spans="26:27">
      <c r="Z2035" s="76">
        <v>45222</v>
      </c>
      <c r="AA2035" s="77">
        <v>44105</v>
      </c>
    </row>
    <row r="2036" spans="26:27">
      <c r="Z2036" s="76">
        <v>45223</v>
      </c>
      <c r="AA2036" s="77">
        <v>44105</v>
      </c>
    </row>
    <row r="2037" spans="26:27">
      <c r="Z2037" s="76">
        <v>45224</v>
      </c>
      <c r="AA2037" s="77">
        <v>44105</v>
      </c>
    </row>
    <row r="2038" spans="26:27">
      <c r="Z2038" s="76">
        <v>45225</v>
      </c>
      <c r="AA2038" s="77">
        <v>44105</v>
      </c>
    </row>
    <row r="2039" spans="26:27">
      <c r="Z2039" s="76">
        <v>45226</v>
      </c>
      <c r="AA2039" s="77">
        <v>44105</v>
      </c>
    </row>
    <row r="2040" spans="26:27">
      <c r="Z2040" s="76">
        <v>45227</v>
      </c>
      <c r="AA2040" s="77">
        <v>44105</v>
      </c>
    </row>
    <row r="2041" spans="26:27">
      <c r="Z2041" s="76">
        <v>45228</v>
      </c>
      <c r="AA2041" s="77">
        <v>44105</v>
      </c>
    </row>
    <row r="2042" spans="26:27">
      <c r="Z2042" s="76">
        <v>45229</v>
      </c>
      <c r="AA2042" s="77">
        <v>44105</v>
      </c>
    </row>
    <row r="2043" spans="26:27">
      <c r="Z2043" s="76">
        <v>45230</v>
      </c>
      <c r="AA2043" s="77">
        <v>44105</v>
      </c>
    </row>
    <row r="2044" spans="26:27">
      <c r="Z2044" s="76">
        <v>45231</v>
      </c>
      <c r="AA2044" s="77">
        <v>44105</v>
      </c>
    </row>
    <row r="2045" spans="26:27">
      <c r="Z2045" s="76">
        <v>45232</v>
      </c>
      <c r="AA2045" s="77">
        <v>44136</v>
      </c>
    </row>
    <row r="2046" spans="26:27">
      <c r="Z2046" s="76">
        <v>45233</v>
      </c>
      <c r="AA2046" s="77">
        <v>44136</v>
      </c>
    </row>
    <row r="2047" spans="26:27">
      <c r="Z2047" s="76">
        <v>45234</v>
      </c>
      <c r="AA2047" s="77">
        <v>44136</v>
      </c>
    </row>
    <row r="2048" spans="26:27">
      <c r="Z2048" s="76">
        <v>45235</v>
      </c>
      <c r="AA2048" s="77">
        <v>44136</v>
      </c>
    </row>
    <row r="2049" spans="26:27">
      <c r="Z2049" s="76">
        <v>45236</v>
      </c>
      <c r="AA2049" s="77">
        <v>44136</v>
      </c>
    </row>
    <row r="2050" spans="26:27">
      <c r="Z2050" s="76">
        <v>45237</v>
      </c>
      <c r="AA2050" s="77">
        <v>44136</v>
      </c>
    </row>
    <row r="2051" spans="26:27">
      <c r="Z2051" s="76">
        <v>45238</v>
      </c>
      <c r="AA2051" s="77">
        <v>44136</v>
      </c>
    </row>
    <row r="2052" spans="26:27">
      <c r="Z2052" s="76">
        <v>45239</v>
      </c>
      <c r="AA2052" s="77">
        <v>44136</v>
      </c>
    </row>
    <row r="2053" spans="26:27">
      <c r="Z2053" s="76">
        <v>45240</v>
      </c>
      <c r="AA2053" s="77">
        <v>44136</v>
      </c>
    </row>
    <row r="2054" spans="26:27">
      <c r="Z2054" s="76">
        <v>45241</v>
      </c>
      <c r="AA2054" s="77">
        <v>44136</v>
      </c>
    </row>
    <row r="2055" spans="26:27">
      <c r="Z2055" s="76">
        <v>45242</v>
      </c>
      <c r="AA2055" s="77">
        <v>44136</v>
      </c>
    </row>
    <row r="2056" spans="26:27">
      <c r="Z2056" s="76">
        <v>45243</v>
      </c>
      <c r="AA2056" s="77">
        <v>44136</v>
      </c>
    </row>
    <row r="2057" spans="26:27">
      <c r="Z2057" s="76">
        <v>45244</v>
      </c>
      <c r="AA2057" s="77">
        <v>44136</v>
      </c>
    </row>
    <row r="2058" spans="26:27">
      <c r="Z2058" s="76">
        <v>45245</v>
      </c>
      <c r="AA2058" s="77">
        <v>44136</v>
      </c>
    </row>
    <row r="2059" spans="26:27">
      <c r="Z2059" s="76">
        <v>45246</v>
      </c>
      <c r="AA2059" s="77">
        <v>44136</v>
      </c>
    </row>
    <row r="2060" spans="26:27">
      <c r="Z2060" s="76">
        <v>45247</v>
      </c>
      <c r="AA2060" s="77">
        <v>44136</v>
      </c>
    </row>
    <row r="2061" spans="26:27">
      <c r="Z2061" s="76">
        <v>45248</v>
      </c>
      <c r="AA2061" s="77">
        <v>44136</v>
      </c>
    </row>
    <row r="2062" spans="26:27">
      <c r="Z2062" s="76">
        <v>45249</v>
      </c>
      <c r="AA2062" s="77">
        <v>44136</v>
      </c>
    </row>
    <row r="2063" spans="26:27">
      <c r="Z2063" s="76">
        <v>45250</v>
      </c>
      <c r="AA2063" s="77">
        <v>44136</v>
      </c>
    </row>
    <row r="2064" spans="26:27">
      <c r="Z2064" s="76">
        <v>45251</v>
      </c>
      <c r="AA2064" s="77">
        <v>44136</v>
      </c>
    </row>
    <row r="2065" spans="26:27">
      <c r="Z2065" s="76">
        <v>45252</v>
      </c>
      <c r="AA2065" s="77">
        <v>44136</v>
      </c>
    </row>
    <row r="2066" spans="26:27">
      <c r="Z2066" s="76">
        <v>45253</v>
      </c>
      <c r="AA2066" s="77">
        <v>44136</v>
      </c>
    </row>
    <row r="2067" spans="26:27">
      <c r="Z2067" s="76">
        <v>45254</v>
      </c>
      <c r="AA2067" s="77">
        <v>44136</v>
      </c>
    </row>
    <row r="2068" spans="26:27">
      <c r="Z2068" s="76">
        <v>45255</v>
      </c>
      <c r="AA2068" s="77">
        <v>44136</v>
      </c>
    </row>
    <row r="2069" spans="26:27">
      <c r="Z2069" s="76">
        <v>45256</v>
      </c>
      <c r="AA2069" s="77">
        <v>44136</v>
      </c>
    </row>
    <row r="2070" spans="26:27">
      <c r="Z2070" s="76">
        <v>45257</v>
      </c>
      <c r="AA2070" s="77">
        <v>44136</v>
      </c>
    </row>
    <row r="2071" spans="26:27">
      <c r="Z2071" s="76">
        <v>45258</v>
      </c>
      <c r="AA2071" s="77">
        <v>44136</v>
      </c>
    </row>
    <row r="2072" spans="26:27">
      <c r="Z2072" s="76">
        <v>45259</v>
      </c>
      <c r="AA2072" s="77">
        <v>44136</v>
      </c>
    </row>
    <row r="2073" spans="26:27">
      <c r="Z2073" s="76">
        <v>45260</v>
      </c>
      <c r="AA2073" s="77">
        <v>44136</v>
      </c>
    </row>
    <row r="2074" spans="26:27">
      <c r="Z2074" s="76">
        <v>45261</v>
      </c>
      <c r="AA2074" s="77">
        <v>44136</v>
      </c>
    </row>
    <row r="2075" spans="26:27">
      <c r="Z2075" s="76">
        <v>45262</v>
      </c>
      <c r="AA2075" s="77">
        <v>44166</v>
      </c>
    </row>
    <row r="2076" spans="26:27">
      <c r="Z2076" s="76">
        <v>45263</v>
      </c>
      <c r="AA2076" s="77">
        <v>44166</v>
      </c>
    </row>
    <row r="2077" spans="26:27">
      <c r="Z2077" s="76">
        <v>45264</v>
      </c>
      <c r="AA2077" s="77">
        <v>44166</v>
      </c>
    </row>
    <row r="2078" spans="26:27">
      <c r="Z2078" s="76">
        <v>45265</v>
      </c>
      <c r="AA2078" s="77">
        <v>44166</v>
      </c>
    </row>
    <row r="2079" spans="26:27">
      <c r="Z2079" s="76">
        <v>45266</v>
      </c>
      <c r="AA2079" s="77">
        <v>44166</v>
      </c>
    </row>
    <row r="2080" spans="26:27">
      <c r="Z2080" s="76">
        <v>45267</v>
      </c>
      <c r="AA2080" s="77">
        <v>44166</v>
      </c>
    </row>
    <row r="2081" spans="26:27">
      <c r="Z2081" s="76">
        <v>45268</v>
      </c>
      <c r="AA2081" s="77">
        <v>44166</v>
      </c>
    </row>
    <row r="2082" spans="26:27">
      <c r="Z2082" s="76">
        <v>45269</v>
      </c>
      <c r="AA2082" s="77">
        <v>44166</v>
      </c>
    </row>
    <row r="2083" spans="26:27">
      <c r="Z2083" s="76">
        <v>45270</v>
      </c>
      <c r="AA2083" s="77">
        <v>44166</v>
      </c>
    </row>
    <row r="2084" spans="26:27">
      <c r="Z2084" s="76">
        <v>45271</v>
      </c>
      <c r="AA2084" s="77">
        <v>44166</v>
      </c>
    </row>
    <row r="2085" spans="26:27">
      <c r="Z2085" s="76">
        <v>45272</v>
      </c>
      <c r="AA2085" s="77">
        <v>44166</v>
      </c>
    </row>
    <row r="2086" spans="26:27">
      <c r="Z2086" s="76">
        <v>45273</v>
      </c>
      <c r="AA2086" s="77">
        <v>44166</v>
      </c>
    </row>
    <row r="2087" spans="26:27">
      <c r="Z2087" s="76">
        <v>45274</v>
      </c>
      <c r="AA2087" s="77">
        <v>44166</v>
      </c>
    </row>
    <row r="2088" spans="26:27">
      <c r="Z2088" s="76">
        <v>45275</v>
      </c>
      <c r="AA2088" s="77">
        <v>44166</v>
      </c>
    </row>
    <row r="2089" spans="26:27">
      <c r="Z2089" s="76">
        <v>45276</v>
      </c>
      <c r="AA2089" s="77">
        <v>44166</v>
      </c>
    </row>
    <row r="2090" spans="26:27">
      <c r="Z2090" s="76">
        <v>45277</v>
      </c>
      <c r="AA2090" s="77">
        <v>44166</v>
      </c>
    </row>
    <row r="2091" spans="26:27">
      <c r="Z2091" s="76">
        <v>45278</v>
      </c>
      <c r="AA2091" s="77">
        <v>44166</v>
      </c>
    </row>
    <row r="2092" spans="26:27">
      <c r="Z2092" s="76">
        <v>45279</v>
      </c>
      <c r="AA2092" s="77">
        <v>44166</v>
      </c>
    </row>
    <row r="2093" spans="26:27">
      <c r="Z2093" s="76">
        <v>45280</v>
      </c>
      <c r="AA2093" s="77">
        <v>44166</v>
      </c>
    </row>
    <row r="2094" spans="26:27">
      <c r="Z2094" s="76">
        <v>45281</v>
      </c>
      <c r="AA2094" s="77">
        <v>44166</v>
      </c>
    </row>
    <row r="2095" spans="26:27">
      <c r="Z2095" s="76">
        <v>45282</v>
      </c>
      <c r="AA2095" s="77">
        <v>44166</v>
      </c>
    </row>
    <row r="2096" spans="26:27">
      <c r="Z2096" s="76">
        <v>45283</v>
      </c>
      <c r="AA2096" s="77">
        <v>44166</v>
      </c>
    </row>
    <row r="2097" spans="26:27">
      <c r="Z2097" s="76">
        <v>45284</v>
      </c>
      <c r="AA2097" s="77">
        <v>44166</v>
      </c>
    </row>
    <row r="2098" spans="26:27">
      <c r="Z2098" s="76">
        <v>45285</v>
      </c>
      <c r="AA2098" s="77">
        <v>44166</v>
      </c>
    </row>
    <row r="2099" spans="26:27">
      <c r="Z2099" s="76">
        <v>45286</v>
      </c>
      <c r="AA2099" s="77">
        <v>44166</v>
      </c>
    </row>
    <row r="2100" spans="26:27">
      <c r="Z2100" s="76">
        <v>45287</v>
      </c>
      <c r="AA2100" s="77">
        <v>44166</v>
      </c>
    </row>
    <row r="2101" spans="26:27">
      <c r="Z2101" s="76">
        <v>45288</v>
      </c>
      <c r="AA2101" s="77">
        <v>44166</v>
      </c>
    </row>
    <row r="2102" spans="26:27">
      <c r="Z2102" s="76">
        <v>45289</v>
      </c>
      <c r="AA2102" s="77">
        <v>44166</v>
      </c>
    </row>
    <row r="2103" spans="26:27">
      <c r="Z2103" s="76">
        <v>45290</v>
      </c>
      <c r="AA2103" s="77">
        <v>44166</v>
      </c>
    </row>
    <row r="2104" spans="26:27">
      <c r="Z2104" s="76">
        <v>45291</v>
      </c>
      <c r="AA2104" s="77">
        <v>44166</v>
      </c>
    </row>
    <row r="2105" spans="26:27">
      <c r="Z2105" s="76">
        <v>45292</v>
      </c>
      <c r="AA2105" s="77">
        <v>44166</v>
      </c>
    </row>
    <row r="2106" spans="26:27">
      <c r="Z2106" s="76">
        <v>45293</v>
      </c>
      <c r="AA2106" s="77">
        <v>44197</v>
      </c>
    </row>
    <row r="2107" spans="26:27">
      <c r="Z2107" s="76">
        <v>45294</v>
      </c>
      <c r="AA2107" s="77">
        <v>44197</v>
      </c>
    </row>
    <row r="2108" spans="26:27">
      <c r="Z2108" s="76">
        <v>45295</v>
      </c>
      <c r="AA2108" s="77">
        <v>44197</v>
      </c>
    </row>
    <row r="2109" spans="26:27">
      <c r="Z2109" s="76">
        <v>45296</v>
      </c>
      <c r="AA2109" s="77">
        <v>44197</v>
      </c>
    </row>
    <row r="2110" spans="26:27">
      <c r="Z2110" s="76">
        <v>45297</v>
      </c>
      <c r="AA2110" s="77">
        <v>44197</v>
      </c>
    </row>
    <row r="2111" spans="26:27">
      <c r="Z2111" s="76">
        <v>45298</v>
      </c>
      <c r="AA2111" s="77">
        <v>44197</v>
      </c>
    </row>
    <row r="2112" spans="26:27">
      <c r="Z2112" s="76">
        <v>45299</v>
      </c>
      <c r="AA2112" s="77">
        <v>44197</v>
      </c>
    </row>
    <row r="2113" spans="26:27">
      <c r="Z2113" s="76">
        <v>45300</v>
      </c>
      <c r="AA2113" s="77">
        <v>44197</v>
      </c>
    </row>
    <row r="2114" spans="26:27">
      <c r="Z2114" s="76">
        <v>45301</v>
      </c>
      <c r="AA2114" s="77">
        <v>44197</v>
      </c>
    </row>
    <row r="2115" spans="26:27">
      <c r="Z2115" s="76">
        <v>45302</v>
      </c>
      <c r="AA2115" s="77">
        <v>44197</v>
      </c>
    </row>
    <row r="2116" spans="26:27">
      <c r="Z2116" s="76">
        <v>45303</v>
      </c>
      <c r="AA2116" s="77">
        <v>44197</v>
      </c>
    </row>
    <row r="2117" spans="26:27">
      <c r="Z2117" s="76">
        <v>45304</v>
      </c>
      <c r="AA2117" s="77">
        <v>44197</v>
      </c>
    </row>
    <row r="2118" spans="26:27">
      <c r="Z2118" s="76">
        <v>45305</v>
      </c>
      <c r="AA2118" s="77">
        <v>44197</v>
      </c>
    </row>
    <row r="2119" spans="26:27">
      <c r="Z2119" s="76">
        <v>45306</v>
      </c>
      <c r="AA2119" s="77">
        <v>44197</v>
      </c>
    </row>
    <row r="2120" spans="26:27">
      <c r="Z2120" s="76">
        <v>45307</v>
      </c>
      <c r="AA2120" s="77">
        <v>44197</v>
      </c>
    </row>
    <row r="2121" spans="26:27">
      <c r="Z2121" s="76">
        <v>45308</v>
      </c>
      <c r="AA2121" s="77">
        <v>44197</v>
      </c>
    </row>
    <row r="2122" spans="26:27">
      <c r="Z2122" s="76">
        <v>45309</v>
      </c>
      <c r="AA2122" s="77">
        <v>44197</v>
      </c>
    </row>
    <row r="2123" spans="26:27">
      <c r="Z2123" s="76">
        <v>45310</v>
      </c>
      <c r="AA2123" s="77">
        <v>44197</v>
      </c>
    </row>
    <row r="2124" spans="26:27">
      <c r="Z2124" s="76">
        <v>45311</v>
      </c>
      <c r="AA2124" s="77">
        <v>44197</v>
      </c>
    </row>
    <row r="2125" spans="26:27">
      <c r="Z2125" s="76">
        <v>45312</v>
      </c>
      <c r="AA2125" s="77">
        <v>44197</v>
      </c>
    </row>
    <row r="2126" spans="26:27">
      <c r="Z2126" s="76">
        <v>45313</v>
      </c>
      <c r="AA2126" s="77">
        <v>44197</v>
      </c>
    </row>
    <row r="2127" spans="26:27">
      <c r="Z2127" s="76">
        <v>45314</v>
      </c>
      <c r="AA2127" s="77">
        <v>44197</v>
      </c>
    </row>
    <row r="2128" spans="26:27">
      <c r="Z2128" s="76">
        <v>45315</v>
      </c>
      <c r="AA2128" s="77">
        <v>44197</v>
      </c>
    </row>
    <row r="2129" spans="26:27">
      <c r="Z2129" s="76">
        <v>45316</v>
      </c>
      <c r="AA2129" s="77">
        <v>44197</v>
      </c>
    </row>
    <row r="2130" spans="26:27">
      <c r="Z2130" s="76">
        <v>45317</v>
      </c>
      <c r="AA2130" s="77">
        <v>44197</v>
      </c>
    </row>
    <row r="2131" spans="26:27">
      <c r="Z2131" s="76">
        <v>45318</v>
      </c>
      <c r="AA2131" s="77">
        <v>44197</v>
      </c>
    </row>
    <row r="2132" spans="26:27">
      <c r="Z2132" s="76">
        <v>45319</v>
      </c>
      <c r="AA2132" s="77">
        <v>44197</v>
      </c>
    </row>
    <row r="2133" spans="26:27">
      <c r="Z2133" s="76">
        <v>45320</v>
      </c>
      <c r="AA2133" s="77">
        <v>44197</v>
      </c>
    </row>
    <row r="2134" spans="26:27">
      <c r="Z2134" s="76">
        <v>45321</v>
      </c>
      <c r="AA2134" s="77">
        <v>44197</v>
      </c>
    </row>
    <row r="2135" spans="26:27">
      <c r="Z2135" s="76">
        <v>45322</v>
      </c>
      <c r="AA2135" s="77">
        <v>44197</v>
      </c>
    </row>
    <row r="2136" spans="26:27">
      <c r="Z2136" s="76">
        <v>45323</v>
      </c>
      <c r="AA2136" s="77">
        <v>44197</v>
      </c>
    </row>
    <row r="2137" spans="26:27">
      <c r="Z2137" s="76">
        <v>45324</v>
      </c>
      <c r="AA2137" s="77">
        <v>44228</v>
      </c>
    </row>
    <row r="2138" spans="26:27">
      <c r="Z2138" s="76">
        <v>45325</v>
      </c>
      <c r="AA2138" s="77">
        <v>44228</v>
      </c>
    </row>
    <row r="2139" spans="26:27">
      <c r="Z2139" s="76">
        <v>45326</v>
      </c>
      <c r="AA2139" s="77">
        <v>44228</v>
      </c>
    </row>
    <row r="2140" spans="26:27">
      <c r="Z2140" s="76">
        <v>45327</v>
      </c>
      <c r="AA2140" s="77">
        <v>44228</v>
      </c>
    </row>
    <row r="2141" spans="26:27">
      <c r="Z2141" s="76">
        <v>45328</v>
      </c>
      <c r="AA2141" s="77">
        <v>44228</v>
      </c>
    </row>
    <row r="2142" spans="26:27">
      <c r="Z2142" s="76">
        <v>45329</v>
      </c>
      <c r="AA2142" s="77">
        <v>44228</v>
      </c>
    </row>
    <row r="2143" spans="26:27">
      <c r="Z2143" s="76">
        <v>45330</v>
      </c>
      <c r="AA2143" s="77">
        <v>44228</v>
      </c>
    </row>
    <row r="2144" spans="26:27">
      <c r="Z2144" s="76">
        <v>45331</v>
      </c>
      <c r="AA2144" s="77">
        <v>44228</v>
      </c>
    </row>
    <row r="2145" spans="26:27">
      <c r="Z2145" s="76">
        <v>45332</v>
      </c>
      <c r="AA2145" s="77">
        <v>44228</v>
      </c>
    </row>
    <row r="2146" spans="26:27">
      <c r="Z2146" s="76">
        <v>45333</v>
      </c>
      <c r="AA2146" s="77">
        <v>44228</v>
      </c>
    </row>
    <row r="2147" spans="26:27">
      <c r="Z2147" s="76">
        <v>45334</v>
      </c>
      <c r="AA2147" s="77">
        <v>44228</v>
      </c>
    </row>
    <row r="2148" spans="26:27">
      <c r="Z2148" s="76">
        <v>45335</v>
      </c>
      <c r="AA2148" s="77">
        <v>44228</v>
      </c>
    </row>
    <row r="2149" spans="26:27">
      <c r="Z2149" s="76">
        <v>45336</v>
      </c>
      <c r="AA2149" s="77">
        <v>44228</v>
      </c>
    </row>
    <row r="2150" spans="26:27">
      <c r="Z2150" s="76">
        <v>45337</v>
      </c>
      <c r="AA2150" s="77">
        <v>44228</v>
      </c>
    </row>
    <row r="2151" spans="26:27">
      <c r="Z2151" s="76">
        <v>45338</v>
      </c>
      <c r="AA2151" s="77">
        <v>44228</v>
      </c>
    </row>
    <row r="2152" spans="26:27">
      <c r="Z2152" s="76">
        <v>45339</v>
      </c>
      <c r="AA2152" s="77">
        <v>44228</v>
      </c>
    </row>
    <row r="2153" spans="26:27">
      <c r="Z2153" s="76">
        <v>45340</v>
      </c>
      <c r="AA2153" s="77">
        <v>44228</v>
      </c>
    </row>
    <row r="2154" spans="26:27">
      <c r="Z2154" s="76">
        <v>45341</v>
      </c>
      <c r="AA2154" s="77">
        <v>44228</v>
      </c>
    </row>
    <row r="2155" spans="26:27">
      <c r="Z2155" s="76">
        <v>45342</v>
      </c>
      <c r="AA2155" s="77">
        <v>44228</v>
      </c>
    </row>
    <row r="2156" spans="26:27">
      <c r="Z2156" s="76">
        <v>45343</v>
      </c>
      <c r="AA2156" s="77">
        <v>44228</v>
      </c>
    </row>
    <row r="2157" spans="26:27">
      <c r="Z2157" s="76">
        <v>45344</v>
      </c>
      <c r="AA2157" s="77">
        <v>44228</v>
      </c>
    </row>
    <row r="2158" spans="26:27">
      <c r="Z2158" s="76">
        <v>45345</v>
      </c>
      <c r="AA2158" s="77">
        <v>44228</v>
      </c>
    </row>
    <row r="2159" spans="26:27">
      <c r="Z2159" s="76">
        <v>45346</v>
      </c>
      <c r="AA2159" s="77">
        <v>44228</v>
      </c>
    </row>
    <row r="2160" spans="26:27">
      <c r="Z2160" s="76">
        <v>45347</v>
      </c>
      <c r="AA2160" s="77">
        <v>44228</v>
      </c>
    </row>
    <row r="2161" spans="26:27">
      <c r="Z2161" s="76">
        <v>45348</v>
      </c>
      <c r="AA2161" s="77">
        <v>44228</v>
      </c>
    </row>
    <row r="2162" spans="26:27">
      <c r="Z2162" s="76">
        <v>45349</v>
      </c>
      <c r="AA2162" s="77">
        <v>44228</v>
      </c>
    </row>
    <row r="2163" spans="26:27">
      <c r="Z2163" s="76">
        <v>45350</v>
      </c>
      <c r="AA2163" s="77">
        <v>44228</v>
      </c>
    </row>
    <row r="2164" spans="26:27">
      <c r="Z2164" s="76">
        <v>45351</v>
      </c>
      <c r="AA2164" s="77">
        <v>44228</v>
      </c>
    </row>
    <row r="2165" spans="26:27">
      <c r="Z2165" s="76">
        <v>45352</v>
      </c>
      <c r="AA2165" s="77">
        <v>44256</v>
      </c>
    </row>
    <row r="2166" spans="26:27">
      <c r="Z2166" s="76">
        <v>45353</v>
      </c>
      <c r="AA2166" s="77">
        <v>44256</v>
      </c>
    </row>
    <row r="2167" spans="26:27">
      <c r="Z2167" s="76">
        <v>45354</v>
      </c>
      <c r="AA2167" s="77">
        <v>44256</v>
      </c>
    </row>
    <row r="2168" spans="26:27">
      <c r="Z2168" s="76">
        <v>45355</v>
      </c>
      <c r="AA2168" s="77">
        <v>44256</v>
      </c>
    </row>
    <row r="2169" spans="26:27">
      <c r="Z2169" s="76">
        <v>45356</v>
      </c>
      <c r="AA2169" s="77">
        <v>44256</v>
      </c>
    </row>
    <row r="2170" spans="26:27">
      <c r="Z2170" s="76">
        <v>45357</v>
      </c>
      <c r="AA2170" s="77">
        <v>44256</v>
      </c>
    </row>
    <row r="2171" spans="26:27">
      <c r="Z2171" s="76">
        <v>45358</v>
      </c>
      <c r="AA2171" s="77">
        <v>44256</v>
      </c>
    </row>
    <row r="2172" spans="26:27">
      <c r="Z2172" s="76">
        <v>45359</v>
      </c>
      <c r="AA2172" s="77">
        <v>44256</v>
      </c>
    </row>
    <row r="2173" spans="26:27">
      <c r="Z2173" s="76">
        <v>45360</v>
      </c>
      <c r="AA2173" s="77">
        <v>44256</v>
      </c>
    </row>
    <row r="2174" spans="26:27">
      <c r="Z2174" s="76">
        <v>45361</v>
      </c>
      <c r="AA2174" s="77">
        <v>44256</v>
      </c>
    </row>
    <row r="2175" spans="26:27">
      <c r="Z2175" s="76">
        <v>45362</v>
      </c>
      <c r="AA2175" s="77">
        <v>44256</v>
      </c>
    </row>
    <row r="2176" spans="26:27">
      <c r="Z2176" s="76">
        <v>45363</v>
      </c>
      <c r="AA2176" s="77">
        <v>44256</v>
      </c>
    </row>
    <row r="2177" spans="26:27">
      <c r="Z2177" s="76">
        <v>45364</v>
      </c>
      <c r="AA2177" s="77">
        <v>44256</v>
      </c>
    </row>
    <row r="2178" spans="26:27">
      <c r="Z2178" s="76">
        <v>45365</v>
      </c>
      <c r="AA2178" s="77">
        <v>44256</v>
      </c>
    </row>
    <row r="2179" spans="26:27">
      <c r="Z2179" s="76">
        <v>45366</v>
      </c>
      <c r="AA2179" s="77">
        <v>44256</v>
      </c>
    </row>
    <row r="2180" spans="26:27">
      <c r="Z2180" s="76">
        <v>45367</v>
      </c>
      <c r="AA2180" s="77">
        <v>44256</v>
      </c>
    </row>
    <row r="2181" spans="26:27">
      <c r="Z2181" s="76">
        <v>45368</v>
      </c>
      <c r="AA2181" s="77">
        <v>44256</v>
      </c>
    </row>
    <row r="2182" spans="26:27">
      <c r="Z2182" s="76">
        <v>45369</v>
      </c>
      <c r="AA2182" s="77">
        <v>44256</v>
      </c>
    </row>
    <row r="2183" spans="26:27">
      <c r="Z2183" s="76">
        <v>45370</v>
      </c>
      <c r="AA2183" s="77">
        <v>44256</v>
      </c>
    </row>
    <row r="2184" spans="26:27">
      <c r="Z2184" s="76">
        <v>45371</v>
      </c>
      <c r="AA2184" s="77">
        <v>44256</v>
      </c>
    </row>
    <row r="2185" spans="26:27">
      <c r="Z2185" s="76">
        <v>45372</v>
      </c>
      <c r="AA2185" s="77">
        <v>44256</v>
      </c>
    </row>
    <row r="2186" spans="26:27">
      <c r="Z2186" s="76">
        <v>45373</v>
      </c>
      <c r="AA2186" s="77">
        <v>44256</v>
      </c>
    </row>
    <row r="2187" spans="26:27">
      <c r="Z2187" s="76">
        <v>45374</v>
      </c>
      <c r="AA2187" s="77">
        <v>44256</v>
      </c>
    </row>
    <row r="2188" spans="26:27">
      <c r="Z2188" s="76">
        <v>45375</v>
      </c>
      <c r="AA2188" s="77">
        <v>44256</v>
      </c>
    </row>
    <row r="2189" spans="26:27">
      <c r="Z2189" s="76">
        <v>45376</v>
      </c>
      <c r="AA2189" s="77">
        <v>44256</v>
      </c>
    </row>
    <row r="2190" spans="26:27">
      <c r="Z2190" s="76">
        <v>45377</v>
      </c>
      <c r="AA2190" s="77">
        <v>44256</v>
      </c>
    </row>
    <row r="2191" spans="26:27">
      <c r="Z2191" s="76">
        <v>45378</v>
      </c>
      <c r="AA2191" s="77">
        <v>44256</v>
      </c>
    </row>
    <row r="2192" spans="26:27">
      <c r="Z2192" s="76">
        <v>45379</v>
      </c>
      <c r="AA2192" s="77">
        <v>44256</v>
      </c>
    </row>
    <row r="2193" spans="26:27">
      <c r="Z2193" s="76">
        <v>45380</v>
      </c>
      <c r="AA2193" s="77">
        <v>44256</v>
      </c>
    </row>
    <row r="2194" spans="26:27">
      <c r="Z2194" s="76">
        <v>45381</v>
      </c>
      <c r="AA2194" s="77">
        <v>44256</v>
      </c>
    </row>
    <row r="2195" spans="26:27">
      <c r="Z2195" s="76">
        <v>45382</v>
      </c>
      <c r="AA2195" s="77">
        <v>44256</v>
      </c>
    </row>
    <row r="2196" spans="26:27">
      <c r="Z2196" s="76">
        <v>45383</v>
      </c>
      <c r="AA2196" s="77">
        <v>44287</v>
      </c>
    </row>
    <row r="2197" spans="26:27">
      <c r="Z2197" s="76">
        <v>45384</v>
      </c>
      <c r="AA2197" s="77">
        <v>44287</v>
      </c>
    </row>
    <row r="2198" spans="26:27">
      <c r="Z2198" s="76">
        <v>45385</v>
      </c>
      <c r="AA2198" s="77">
        <v>44287</v>
      </c>
    </row>
    <row r="2199" spans="26:27">
      <c r="Z2199" s="76">
        <v>45386</v>
      </c>
      <c r="AA2199" s="77">
        <v>44287</v>
      </c>
    </row>
    <row r="2200" spans="26:27">
      <c r="Z2200" s="76">
        <v>45387</v>
      </c>
      <c r="AA2200" s="77">
        <v>44287</v>
      </c>
    </row>
    <row r="2201" spans="26:27">
      <c r="Z2201" s="76">
        <v>45388</v>
      </c>
      <c r="AA2201" s="77">
        <v>44287</v>
      </c>
    </row>
    <row r="2202" spans="26:27">
      <c r="Z2202" s="76">
        <v>45389</v>
      </c>
      <c r="AA2202" s="77">
        <v>44287</v>
      </c>
    </row>
    <row r="2203" spans="26:27">
      <c r="Z2203" s="76">
        <v>45390</v>
      </c>
      <c r="AA2203" s="77">
        <v>44287</v>
      </c>
    </row>
    <row r="2204" spans="26:27">
      <c r="Z2204" s="76">
        <v>45391</v>
      </c>
      <c r="AA2204" s="77">
        <v>44287</v>
      </c>
    </row>
    <row r="2205" spans="26:27">
      <c r="Z2205" s="76">
        <v>45392</v>
      </c>
      <c r="AA2205" s="77">
        <v>44287</v>
      </c>
    </row>
    <row r="2206" spans="26:27">
      <c r="Z2206" s="76">
        <v>45393</v>
      </c>
      <c r="AA2206" s="77">
        <v>44287</v>
      </c>
    </row>
    <row r="2207" spans="26:27">
      <c r="Z2207" s="76">
        <v>45394</v>
      </c>
      <c r="AA2207" s="77">
        <v>44287</v>
      </c>
    </row>
    <row r="2208" spans="26:27">
      <c r="Z2208" s="76">
        <v>45395</v>
      </c>
      <c r="AA2208" s="77">
        <v>44287</v>
      </c>
    </row>
    <row r="2209" spans="26:27">
      <c r="Z2209" s="76">
        <v>45396</v>
      </c>
      <c r="AA2209" s="77">
        <v>44287</v>
      </c>
    </row>
    <row r="2210" spans="26:27">
      <c r="Z2210" s="76">
        <v>45397</v>
      </c>
      <c r="AA2210" s="77">
        <v>44287</v>
      </c>
    </row>
    <row r="2211" spans="26:27">
      <c r="Z2211" s="76">
        <v>45398</v>
      </c>
      <c r="AA2211" s="77">
        <v>44287</v>
      </c>
    </row>
    <row r="2212" spans="26:27">
      <c r="Z2212" s="76">
        <v>45399</v>
      </c>
      <c r="AA2212" s="77">
        <v>44287</v>
      </c>
    </row>
    <row r="2213" spans="26:27">
      <c r="Z2213" s="76">
        <v>45400</v>
      </c>
      <c r="AA2213" s="77">
        <v>44287</v>
      </c>
    </row>
    <row r="2214" spans="26:27">
      <c r="Z2214" s="76">
        <v>45401</v>
      </c>
      <c r="AA2214" s="77">
        <v>44287</v>
      </c>
    </row>
    <row r="2215" spans="26:27">
      <c r="Z2215" s="76">
        <v>45402</v>
      </c>
      <c r="AA2215" s="77">
        <v>44287</v>
      </c>
    </row>
    <row r="2216" spans="26:27">
      <c r="Z2216" s="76">
        <v>45403</v>
      </c>
      <c r="AA2216" s="77">
        <v>44287</v>
      </c>
    </row>
    <row r="2217" spans="26:27">
      <c r="Z2217" s="76">
        <v>45404</v>
      </c>
      <c r="AA2217" s="77">
        <v>44287</v>
      </c>
    </row>
    <row r="2218" spans="26:27">
      <c r="Z2218" s="76">
        <v>45405</v>
      </c>
      <c r="AA2218" s="77">
        <v>44287</v>
      </c>
    </row>
    <row r="2219" spans="26:27">
      <c r="Z2219" s="76">
        <v>45406</v>
      </c>
      <c r="AA2219" s="77">
        <v>44287</v>
      </c>
    </row>
    <row r="2220" spans="26:27">
      <c r="Z2220" s="76">
        <v>45407</v>
      </c>
      <c r="AA2220" s="77">
        <v>44287</v>
      </c>
    </row>
    <row r="2221" spans="26:27">
      <c r="Z2221" s="76">
        <v>45408</v>
      </c>
      <c r="AA2221" s="77">
        <v>44287</v>
      </c>
    </row>
    <row r="2222" spans="26:27">
      <c r="Z2222" s="76">
        <v>45409</v>
      </c>
      <c r="AA2222" s="77">
        <v>44287</v>
      </c>
    </row>
    <row r="2223" spans="26:27">
      <c r="Z2223" s="76">
        <v>45410</v>
      </c>
      <c r="AA2223" s="77">
        <v>44287</v>
      </c>
    </row>
    <row r="2224" spans="26:27">
      <c r="Z2224" s="76">
        <v>45411</v>
      </c>
      <c r="AA2224" s="77">
        <v>44287</v>
      </c>
    </row>
    <row r="2225" spans="26:27">
      <c r="Z2225" s="76">
        <v>45412</v>
      </c>
      <c r="AA2225" s="77">
        <v>44287</v>
      </c>
    </row>
    <row r="2226" spans="26:27">
      <c r="Z2226" s="76">
        <v>45413</v>
      </c>
      <c r="AA2226" s="77">
        <v>44317</v>
      </c>
    </row>
    <row r="2227" spans="26:27">
      <c r="Z2227" s="76">
        <v>45414</v>
      </c>
      <c r="AA2227" s="77">
        <v>44317</v>
      </c>
    </row>
    <row r="2228" spans="26:27">
      <c r="Z2228" s="76">
        <v>45415</v>
      </c>
      <c r="AA2228" s="77">
        <v>44317</v>
      </c>
    </row>
    <row r="2229" spans="26:27">
      <c r="Z2229" s="76">
        <v>45416</v>
      </c>
      <c r="AA2229" s="77">
        <v>44317</v>
      </c>
    </row>
    <row r="2230" spans="26:27">
      <c r="Z2230" s="76">
        <v>45417</v>
      </c>
      <c r="AA2230" s="77">
        <v>44317</v>
      </c>
    </row>
    <row r="2231" spans="26:27">
      <c r="Z2231" s="76">
        <v>45418</v>
      </c>
      <c r="AA2231" s="77">
        <v>44317</v>
      </c>
    </row>
    <row r="2232" spans="26:27">
      <c r="Z2232" s="76">
        <v>45419</v>
      </c>
      <c r="AA2232" s="77">
        <v>44317</v>
      </c>
    </row>
    <row r="2233" spans="26:27">
      <c r="Z2233" s="76">
        <v>45420</v>
      </c>
      <c r="AA2233" s="77">
        <v>44317</v>
      </c>
    </row>
    <row r="2234" spans="26:27">
      <c r="Z2234" s="76">
        <v>45421</v>
      </c>
      <c r="AA2234" s="77">
        <v>44317</v>
      </c>
    </row>
    <row r="2235" spans="26:27">
      <c r="Z2235" s="76">
        <v>45422</v>
      </c>
      <c r="AA2235" s="77">
        <v>44317</v>
      </c>
    </row>
    <row r="2236" spans="26:27">
      <c r="Z2236" s="76">
        <v>45423</v>
      </c>
      <c r="AA2236" s="77">
        <v>44317</v>
      </c>
    </row>
    <row r="2237" spans="26:27">
      <c r="Z2237" s="76">
        <v>45424</v>
      </c>
      <c r="AA2237" s="77">
        <v>44317</v>
      </c>
    </row>
    <row r="2238" spans="26:27">
      <c r="Z2238" s="76">
        <v>45425</v>
      </c>
      <c r="AA2238" s="77">
        <v>44317</v>
      </c>
    </row>
    <row r="2239" spans="26:27">
      <c r="Z2239" s="76">
        <v>45426</v>
      </c>
      <c r="AA2239" s="77">
        <v>44317</v>
      </c>
    </row>
    <row r="2240" spans="26:27">
      <c r="Z2240" s="76">
        <v>45427</v>
      </c>
      <c r="AA2240" s="77">
        <v>44317</v>
      </c>
    </row>
    <row r="2241" spans="26:27">
      <c r="Z2241" s="76">
        <v>45428</v>
      </c>
      <c r="AA2241" s="77">
        <v>44317</v>
      </c>
    </row>
    <row r="2242" spans="26:27">
      <c r="Z2242" s="76">
        <v>45429</v>
      </c>
      <c r="AA2242" s="77">
        <v>44317</v>
      </c>
    </row>
    <row r="2243" spans="26:27">
      <c r="Z2243" s="76">
        <v>45430</v>
      </c>
      <c r="AA2243" s="77">
        <v>44317</v>
      </c>
    </row>
    <row r="2244" spans="26:27">
      <c r="Z2244" s="76">
        <v>45431</v>
      </c>
      <c r="AA2244" s="77">
        <v>44317</v>
      </c>
    </row>
    <row r="2245" spans="26:27">
      <c r="Z2245" s="76">
        <v>45432</v>
      </c>
      <c r="AA2245" s="77">
        <v>44317</v>
      </c>
    </row>
    <row r="2246" spans="26:27">
      <c r="Z2246" s="76">
        <v>45433</v>
      </c>
      <c r="AA2246" s="77">
        <v>44317</v>
      </c>
    </row>
    <row r="2247" spans="26:27">
      <c r="Z2247" s="76">
        <v>45434</v>
      </c>
      <c r="AA2247" s="77">
        <v>44317</v>
      </c>
    </row>
    <row r="2248" spans="26:27">
      <c r="Z2248" s="76">
        <v>45435</v>
      </c>
      <c r="AA2248" s="77">
        <v>44317</v>
      </c>
    </row>
    <row r="2249" spans="26:27">
      <c r="Z2249" s="76">
        <v>45436</v>
      </c>
      <c r="AA2249" s="77">
        <v>44317</v>
      </c>
    </row>
    <row r="2250" spans="26:27">
      <c r="Z2250" s="76">
        <v>45437</v>
      </c>
      <c r="AA2250" s="77">
        <v>44317</v>
      </c>
    </row>
    <row r="2251" spans="26:27">
      <c r="Z2251" s="76">
        <v>45438</v>
      </c>
      <c r="AA2251" s="77">
        <v>44317</v>
      </c>
    </row>
    <row r="2252" spans="26:27">
      <c r="Z2252" s="76">
        <v>45439</v>
      </c>
      <c r="AA2252" s="77">
        <v>44317</v>
      </c>
    </row>
    <row r="2253" spans="26:27">
      <c r="Z2253" s="76">
        <v>45440</v>
      </c>
      <c r="AA2253" s="77">
        <v>44317</v>
      </c>
    </row>
    <row r="2254" spans="26:27">
      <c r="Z2254" s="76">
        <v>45441</v>
      </c>
      <c r="AA2254" s="77">
        <v>44317</v>
      </c>
    </row>
    <row r="2255" spans="26:27">
      <c r="Z2255" s="76">
        <v>45442</v>
      </c>
      <c r="AA2255" s="77">
        <v>44317</v>
      </c>
    </row>
    <row r="2256" spans="26:27">
      <c r="Z2256" s="76">
        <v>45443</v>
      </c>
      <c r="AA2256" s="77">
        <v>44317</v>
      </c>
    </row>
    <row r="2257" spans="26:27">
      <c r="Z2257" s="76">
        <v>45444</v>
      </c>
      <c r="AA2257" s="77">
        <v>44348</v>
      </c>
    </row>
    <row r="2258" spans="26:27">
      <c r="Z2258" s="76">
        <v>45445</v>
      </c>
      <c r="AA2258" s="77">
        <v>44348</v>
      </c>
    </row>
    <row r="2259" spans="26:27">
      <c r="Z2259" s="76">
        <v>45446</v>
      </c>
      <c r="AA2259" s="77">
        <v>44348</v>
      </c>
    </row>
    <row r="2260" spans="26:27">
      <c r="Z2260" s="76">
        <v>45447</v>
      </c>
      <c r="AA2260" s="77">
        <v>44348</v>
      </c>
    </row>
    <row r="2261" spans="26:27">
      <c r="Z2261" s="76">
        <v>45448</v>
      </c>
      <c r="AA2261" s="77">
        <v>44348</v>
      </c>
    </row>
    <row r="2262" spans="26:27">
      <c r="Z2262" s="76">
        <v>45449</v>
      </c>
      <c r="AA2262" s="77">
        <v>44348</v>
      </c>
    </row>
    <row r="2263" spans="26:27">
      <c r="Z2263" s="76">
        <v>45450</v>
      </c>
      <c r="AA2263" s="77">
        <v>44348</v>
      </c>
    </row>
    <row r="2264" spans="26:27">
      <c r="Z2264" s="76">
        <v>45451</v>
      </c>
      <c r="AA2264" s="77">
        <v>44348</v>
      </c>
    </row>
    <row r="2265" spans="26:27">
      <c r="Z2265" s="76">
        <v>45452</v>
      </c>
      <c r="AA2265" s="77">
        <v>44348</v>
      </c>
    </row>
    <row r="2266" spans="26:27">
      <c r="Z2266" s="76">
        <v>45453</v>
      </c>
      <c r="AA2266" s="77">
        <v>44348</v>
      </c>
    </row>
    <row r="2267" spans="26:27">
      <c r="Z2267" s="76">
        <v>45454</v>
      </c>
      <c r="AA2267" s="77">
        <v>44348</v>
      </c>
    </row>
    <row r="2268" spans="26:27">
      <c r="Z2268" s="76">
        <v>45455</v>
      </c>
      <c r="AA2268" s="77">
        <v>44348</v>
      </c>
    </row>
    <row r="2269" spans="26:27">
      <c r="Z2269" s="76">
        <v>45456</v>
      </c>
      <c r="AA2269" s="77">
        <v>44348</v>
      </c>
    </row>
    <row r="2270" spans="26:27">
      <c r="Z2270" s="76">
        <v>45457</v>
      </c>
      <c r="AA2270" s="77">
        <v>44348</v>
      </c>
    </row>
    <row r="2271" spans="26:27">
      <c r="Z2271" s="76">
        <v>45458</v>
      </c>
      <c r="AA2271" s="77">
        <v>44348</v>
      </c>
    </row>
    <row r="2272" spans="26:27">
      <c r="Z2272" s="76">
        <v>45459</v>
      </c>
      <c r="AA2272" s="77">
        <v>44348</v>
      </c>
    </row>
    <row r="2273" spans="26:27">
      <c r="Z2273" s="76">
        <v>45460</v>
      </c>
      <c r="AA2273" s="77">
        <v>44348</v>
      </c>
    </row>
    <row r="2274" spans="26:27">
      <c r="Z2274" s="76">
        <v>45461</v>
      </c>
      <c r="AA2274" s="77">
        <v>44348</v>
      </c>
    </row>
    <row r="2275" spans="26:27">
      <c r="Z2275" s="76">
        <v>45462</v>
      </c>
      <c r="AA2275" s="77">
        <v>44348</v>
      </c>
    </row>
    <row r="2276" spans="26:27">
      <c r="Z2276" s="76">
        <v>45463</v>
      </c>
      <c r="AA2276" s="77">
        <v>44348</v>
      </c>
    </row>
    <row r="2277" spans="26:27">
      <c r="Z2277" s="76">
        <v>45464</v>
      </c>
      <c r="AA2277" s="77">
        <v>44348</v>
      </c>
    </row>
    <row r="2278" spans="26:27">
      <c r="Z2278" s="76">
        <v>45465</v>
      </c>
      <c r="AA2278" s="77">
        <v>44348</v>
      </c>
    </row>
    <row r="2279" spans="26:27">
      <c r="Z2279" s="76">
        <v>45466</v>
      </c>
      <c r="AA2279" s="77">
        <v>44348</v>
      </c>
    </row>
    <row r="2280" spans="26:27">
      <c r="Z2280" s="76">
        <v>45467</v>
      </c>
      <c r="AA2280" s="77">
        <v>44348</v>
      </c>
    </row>
    <row r="2281" spans="26:27">
      <c r="Z2281" s="76">
        <v>45468</v>
      </c>
      <c r="AA2281" s="77">
        <v>44348</v>
      </c>
    </row>
    <row r="2282" spans="26:27">
      <c r="Z2282" s="76">
        <v>45469</v>
      </c>
      <c r="AA2282" s="77">
        <v>44348</v>
      </c>
    </row>
    <row r="2283" spans="26:27">
      <c r="Z2283" s="76">
        <v>45470</v>
      </c>
      <c r="AA2283" s="77">
        <v>44348</v>
      </c>
    </row>
    <row r="2284" spans="26:27">
      <c r="Z2284" s="76">
        <v>45471</v>
      </c>
      <c r="AA2284" s="77">
        <v>44348</v>
      </c>
    </row>
    <row r="2285" spans="26:27">
      <c r="Z2285" s="76">
        <v>45472</v>
      </c>
      <c r="AA2285" s="77">
        <v>44348</v>
      </c>
    </row>
    <row r="2286" spans="26:27">
      <c r="Z2286" s="76">
        <v>45473</v>
      </c>
      <c r="AA2286" s="77">
        <v>44348</v>
      </c>
    </row>
    <row r="2287" spans="26:27">
      <c r="Z2287" s="76">
        <v>45474</v>
      </c>
      <c r="AA2287" s="77">
        <v>44378</v>
      </c>
    </row>
    <row r="2288" spans="26:27">
      <c r="Z2288" s="76">
        <v>45475</v>
      </c>
      <c r="AA2288" s="77">
        <v>44378</v>
      </c>
    </row>
    <row r="2289" spans="26:27">
      <c r="Z2289" s="76">
        <v>45476</v>
      </c>
      <c r="AA2289" s="77">
        <v>44378</v>
      </c>
    </row>
    <row r="2290" spans="26:27">
      <c r="Z2290" s="76">
        <v>45477</v>
      </c>
      <c r="AA2290" s="77">
        <v>44378</v>
      </c>
    </row>
    <row r="2291" spans="26:27">
      <c r="Z2291" s="76">
        <v>45478</v>
      </c>
      <c r="AA2291" s="77">
        <v>44378</v>
      </c>
    </row>
    <row r="2292" spans="26:27">
      <c r="Z2292" s="76">
        <v>45479</v>
      </c>
      <c r="AA2292" s="77">
        <v>44378</v>
      </c>
    </row>
    <row r="2293" spans="26:27">
      <c r="Z2293" s="76">
        <v>45480</v>
      </c>
      <c r="AA2293" s="77">
        <v>44378</v>
      </c>
    </row>
    <row r="2294" spans="26:27">
      <c r="Z2294" s="76">
        <v>45481</v>
      </c>
      <c r="AA2294" s="77">
        <v>44378</v>
      </c>
    </row>
    <row r="2295" spans="26:27">
      <c r="Z2295" s="76">
        <v>45482</v>
      </c>
      <c r="AA2295" s="77">
        <v>44378</v>
      </c>
    </row>
    <row r="2296" spans="26:27">
      <c r="Z2296" s="76">
        <v>45483</v>
      </c>
      <c r="AA2296" s="77">
        <v>44378</v>
      </c>
    </row>
    <row r="2297" spans="26:27">
      <c r="Z2297" s="76">
        <v>45484</v>
      </c>
      <c r="AA2297" s="77">
        <v>44378</v>
      </c>
    </row>
    <row r="2298" spans="26:27">
      <c r="Z2298" s="76">
        <v>45485</v>
      </c>
      <c r="AA2298" s="77">
        <v>44378</v>
      </c>
    </row>
    <row r="2299" spans="26:27">
      <c r="Z2299" s="76">
        <v>45486</v>
      </c>
      <c r="AA2299" s="77">
        <v>44378</v>
      </c>
    </row>
    <row r="2300" spans="26:27">
      <c r="Z2300" s="76">
        <v>45487</v>
      </c>
      <c r="AA2300" s="77">
        <v>44378</v>
      </c>
    </row>
    <row r="2301" spans="26:27">
      <c r="Z2301" s="76">
        <v>45488</v>
      </c>
      <c r="AA2301" s="77">
        <v>44378</v>
      </c>
    </row>
    <row r="2302" spans="26:27">
      <c r="Z2302" s="76">
        <v>45489</v>
      </c>
      <c r="AA2302" s="77">
        <v>44378</v>
      </c>
    </row>
    <row r="2303" spans="26:27">
      <c r="Z2303" s="76">
        <v>45490</v>
      </c>
      <c r="AA2303" s="77">
        <v>44378</v>
      </c>
    </row>
    <row r="2304" spans="26:27">
      <c r="Z2304" s="76">
        <v>45491</v>
      </c>
      <c r="AA2304" s="77">
        <v>44378</v>
      </c>
    </row>
    <row r="2305" spans="26:27">
      <c r="Z2305" s="76">
        <v>45492</v>
      </c>
      <c r="AA2305" s="77">
        <v>44378</v>
      </c>
    </row>
    <row r="2306" spans="26:27">
      <c r="Z2306" s="76">
        <v>45493</v>
      </c>
      <c r="AA2306" s="77">
        <v>44378</v>
      </c>
    </row>
    <row r="2307" spans="26:27">
      <c r="Z2307" s="76">
        <v>45494</v>
      </c>
      <c r="AA2307" s="77">
        <v>44378</v>
      </c>
    </row>
    <row r="2308" spans="26:27">
      <c r="Z2308" s="76">
        <v>45495</v>
      </c>
      <c r="AA2308" s="77">
        <v>44378</v>
      </c>
    </row>
    <row r="2309" spans="26:27">
      <c r="Z2309" s="76">
        <v>45496</v>
      </c>
      <c r="AA2309" s="77">
        <v>44378</v>
      </c>
    </row>
    <row r="2310" spans="26:27">
      <c r="Z2310" s="76">
        <v>45497</v>
      </c>
      <c r="AA2310" s="77">
        <v>44378</v>
      </c>
    </row>
    <row r="2311" spans="26:27">
      <c r="Z2311" s="76">
        <v>45498</v>
      </c>
      <c r="AA2311" s="77">
        <v>44378</v>
      </c>
    </row>
    <row r="2312" spans="26:27">
      <c r="Z2312" s="76">
        <v>45499</v>
      </c>
      <c r="AA2312" s="77">
        <v>44378</v>
      </c>
    </row>
    <row r="2313" spans="26:27">
      <c r="Z2313" s="76">
        <v>45500</v>
      </c>
      <c r="AA2313" s="77">
        <v>44378</v>
      </c>
    </row>
    <row r="2314" spans="26:27">
      <c r="Z2314" s="76">
        <v>45501</v>
      </c>
      <c r="AA2314" s="77">
        <v>44378</v>
      </c>
    </row>
    <row r="2315" spans="26:27">
      <c r="Z2315" s="76">
        <v>45502</v>
      </c>
      <c r="AA2315" s="77">
        <v>44378</v>
      </c>
    </row>
    <row r="2316" spans="26:27">
      <c r="Z2316" s="76">
        <v>45503</v>
      </c>
      <c r="AA2316" s="77">
        <v>44378</v>
      </c>
    </row>
    <row r="2317" spans="26:27">
      <c r="Z2317" s="76">
        <v>45504</v>
      </c>
      <c r="AA2317" s="77">
        <v>44378</v>
      </c>
    </row>
    <row r="2318" spans="26:27">
      <c r="Z2318" s="76">
        <v>45505</v>
      </c>
      <c r="AA2318" s="77">
        <v>44409</v>
      </c>
    </row>
    <row r="2319" spans="26:27">
      <c r="Z2319" s="76">
        <v>45506</v>
      </c>
      <c r="AA2319" s="77">
        <v>44409</v>
      </c>
    </row>
    <row r="2320" spans="26:27">
      <c r="Z2320" s="76">
        <v>45507</v>
      </c>
      <c r="AA2320" s="77">
        <v>44409</v>
      </c>
    </row>
    <row r="2321" spans="26:27">
      <c r="Z2321" s="76">
        <v>45508</v>
      </c>
      <c r="AA2321" s="77">
        <v>44409</v>
      </c>
    </row>
    <row r="2322" spans="26:27">
      <c r="Z2322" s="76">
        <v>45509</v>
      </c>
      <c r="AA2322" s="77">
        <v>44409</v>
      </c>
    </row>
    <row r="2323" spans="26:27">
      <c r="Z2323" s="76">
        <v>45510</v>
      </c>
      <c r="AA2323" s="77">
        <v>44409</v>
      </c>
    </row>
    <row r="2324" spans="26:27">
      <c r="Z2324" s="76">
        <v>45511</v>
      </c>
      <c r="AA2324" s="77">
        <v>44409</v>
      </c>
    </row>
    <row r="2325" spans="26:27">
      <c r="Z2325" s="76">
        <v>45512</v>
      </c>
      <c r="AA2325" s="77">
        <v>44409</v>
      </c>
    </row>
    <row r="2326" spans="26:27">
      <c r="Z2326" s="76">
        <v>45513</v>
      </c>
      <c r="AA2326" s="77">
        <v>44409</v>
      </c>
    </row>
    <row r="2327" spans="26:27">
      <c r="Z2327" s="76">
        <v>45514</v>
      </c>
      <c r="AA2327" s="77">
        <v>44409</v>
      </c>
    </row>
    <row r="2328" spans="26:27">
      <c r="Z2328" s="76">
        <v>45515</v>
      </c>
      <c r="AA2328" s="77">
        <v>44409</v>
      </c>
    </row>
    <row r="2329" spans="26:27">
      <c r="Z2329" s="76">
        <v>45516</v>
      </c>
      <c r="AA2329" s="77">
        <v>44409</v>
      </c>
    </row>
    <row r="2330" spans="26:27">
      <c r="Z2330" s="76">
        <v>45517</v>
      </c>
      <c r="AA2330" s="77">
        <v>44409</v>
      </c>
    </row>
    <row r="2331" spans="26:27">
      <c r="Z2331" s="76">
        <v>45518</v>
      </c>
      <c r="AA2331" s="77">
        <v>44409</v>
      </c>
    </row>
    <row r="2332" spans="26:27">
      <c r="Z2332" s="76">
        <v>45519</v>
      </c>
      <c r="AA2332" s="77">
        <v>44409</v>
      </c>
    </row>
    <row r="2333" spans="26:27">
      <c r="Z2333" s="76">
        <v>45520</v>
      </c>
      <c r="AA2333" s="77">
        <v>44409</v>
      </c>
    </row>
    <row r="2334" spans="26:27">
      <c r="Z2334" s="76">
        <v>45521</v>
      </c>
      <c r="AA2334" s="77">
        <v>44409</v>
      </c>
    </row>
    <row r="2335" spans="26:27">
      <c r="Z2335" s="76">
        <v>45522</v>
      </c>
      <c r="AA2335" s="77">
        <v>44409</v>
      </c>
    </row>
    <row r="2336" spans="26:27">
      <c r="Z2336" s="76">
        <v>45523</v>
      </c>
      <c r="AA2336" s="77">
        <v>44409</v>
      </c>
    </row>
    <row r="2337" spans="26:27">
      <c r="Z2337" s="76">
        <v>45524</v>
      </c>
      <c r="AA2337" s="77">
        <v>44409</v>
      </c>
    </row>
    <row r="2338" spans="26:27">
      <c r="Z2338" s="76">
        <v>45525</v>
      </c>
      <c r="AA2338" s="77">
        <v>44409</v>
      </c>
    </row>
    <row r="2339" spans="26:27">
      <c r="Z2339" s="76">
        <v>45526</v>
      </c>
      <c r="AA2339" s="77">
        <v>44409</v>
      </c>
    </row>
    <row r="2340" spans="26:27">
      <c r="Z2340" s="76">
        <v>45527</v>
      </c>
      <c r="AA2340" s="77">
        <v>44409</v>
      </c>
    </row>
    <row r="2341" spans="26:27">
      <c r="Z2341" s="76">
        <v>45528</v>
      </c>
      <c r="AA2341" s="77">
        <v>44409</v>
      </c>
    </row>
    <row r="2342" spans="26:27">
      <c r="Z2342" s="76">
        <v>45529</v>
      </c>
      <c r="AA2342" s="77">
        <v>44409</v>
      </c>
    </row>
    <row r="2343" spans="26:27">
      <c r="Z2343" s="76">
        <v>45530</v>
      </c>
      <c r="AA2343" s="77">
        <v>44409</v>
      </c>
    </row>
    <row r="2344" spans="26:27">
      <c r="Z2344" s="76">
        <v>45531</v>
      </c>
      <c r="AA2344" s="77">
        <v>44409</v>
      </c>
    </row>
    <row r="2345" spans="26:27">
      <c r="Z2345" s="76">
        <v>45532</v>
      </c>
      <c r="AA2345" s="77">
        <v>44409</v>
      </c>
    </row>
    <row r="2346" spans="26:27">
      <c r="Z2346" s="76">
        <v>45533</v>
      </c>
      <c r="AA2346" s="77">
        <v>44409</v>
      </c>
    </row>
    <row r="2347" spans="26:27">
      <c r="Z2347" s="76">
        <v>45534</v>
      </c>
      <c r="AA2347" s="77">
        <v>44409</v>
      </c>
    </row>
    <row r="2348" spans="26:27">
      <c r="Z2348" s="76">
        <v>45535</v>
      </c>
      <c r="AA2348" s="77">
        <v>44409</v>
      </c>
    </row>
    <row r="2349" spans="26:27">
      <c r="Z2349" s="76">
        <v>45536</v>
      </c>
      <c r="AA2349" s="77">
        <v>44440</v>
      </c>
    </row>
    <row r="2350" spans="26:27">
      <c r="Z2350" s="76">
        <v>45537</v>
      </c>
      <c r="AA2350" s="77">
        <v>44440</v>
      </c>
    </row>
    <row r="2351" spans="26:27">
      <c r="Z2351" s="76">
        <v>45538</v>
      </c>
      <c r="AA2351" s="77">
        <v>44440</v>
      </c>
    </row>
    <row r="2352" spans="26:27">
      <c r="Z2352" s="76">
        <v>45539</v>
      </c>
      <c r="AA2352" s="77">
        <v>44440</v>
      </c>
    </row>
    <row r="2353" spans="26:27">
      <c r="Z2353" s="76">
        <v>45540</v>
      </c>
      <c r="AA2353" s="77">
        <v>44440</v>
      </c>
    </row>
    <row r="2354" spans="26:27">
      <c r="Z2354" s="76">
        <v>45541</v>
      </c>
      <c r="AA2354" s="77">
        <v>44440</v>
      </c>
    </row>
    <row r="2355" spans="26:27">
      <c r="Z2355" s="76">
        <v>45542</v>
      </c>
      <c r="AA2355" s="77">
        <v>44440</v>
      </c>
    </row>
    <row r="2356" spans="26:27">
      <c r="Z2356" s="76">
        <v>45543</v>
      </c>
      <c r="AA2356" s="77">
        <v>44440</v>
      </c>
    </row>
    <row r="2357" spans="26:27">
      <c r="Z2357" s="76">
        <v>45544</v>
      </c>
      <c r="AA2357" s="77">
        <v>44440</v>
      </c>
    </row>
    <row r="2358" spans="26:27">
      <c r="Z2358" s="76">
        <v>45545</v>
      </c>
      <c r="AA2358" s="77">
        <v>44440</v>
      </c>
    </row>
    <row r="2359" spans="26:27">
      <c r="Z2359" s="76">
        <v>45546</v>
      </c>
      <c r="AA2359" s="77">
        <v>44440</v>
      </c>
    </row>
    <row r="2360" spans="26:27">
      <c r="Z2360" s="76">
        <v>45547</v>
      </c>
      <c r="AA2360" s="77">
        <v>44440</v>
      </c>
    </row>
    <row r="2361" spans="26:27">
      <c r="Z2361" s="76">
        <v>45548</v>
      </c>
      <c r="AA2361" s="77">
        <v>44440</v>
      </c>
    </row>
    <row r="2362" spans="26:27">
      <c r="Z2362" s="76">
        <v>45549</v>
      </c>
      <c r="AA2362" s="77">
        <v>44440</v>
      </c>
    </row>
    <row r="2363" spans="26:27">
      <c r="Z2363" s="76">
        <v>45550</v>
      </c>
      <c r="AA2363" s="77">
        <v>44440</v>
      </c>
    </row>
    <row r="2364" spans="26:27">
      <c r="Z2364" s="76">
        <v>45551</v>
      </c>
      <c r="AA2364" s="77">
        <v>44440</v>
      </c>
    </row>
    <row r="2365" spans="26:27">
      <c r="Z2365" s="76">
        <v>45552</v>
      </c>
      <c r="AA2365" s="77">
        <v>44440</v>
      </c>
    </row>
    <row r="2366" spans="26:27">
      <c r="Z2366" s="76">
        <v>45553</v>
      </c>
      <c r="AA2366" s="77">
        <v>44440</v>
      </c>
    </row>
    <row r="2367" spans="26:27">
      <c r="Z2367" s="76">
        <v>45554</v>
      </c>
      <c r="AA2367" s="77">
        <v>44440</v>
      </c>
    </row>
    <row r="2368" spans="26:27">
      <c r="Z2368" s="76">
        <v>45555</v>
      </c>
      <c r="AA2368" s="77">
        <v>44440</v>
      </c>
    </row>
    <row r="2369" spans="26:27">
      <c r="Z2369" s="76">
        <v>45556</v>
      </c>
      <c r="AA2369" s="77">
        <v>44440</v>
      </c>
    </row>
    <row r="2370" spans="26:27">
      <c r="Z2370" s="76">
        <v>45557</v>
      </c>
      <c r="AA2370" s="77">
        <v>44440</v>
      </c>
    </row>
    <row r="2371" spans="26:27">
      <c r="Z2371" s="76">
        <v>45558</v>
      </c>
      <c r="AA2371" s="77">
        <v>44440</v>
      </c>
    </row>
    <row r="2372" spans="26:27">
      <c r="Z2372" s="76">
        <v>45559</v>
      </c>
      <c r="AA2372" s="77">
        <v>44440</v>
      </c>
    </row>
    <row r="2373" spans="26:27">
      <c r="Z2373" s="76">
        <v>45560</v>
      </c>
      <c r="AA2373" s="77">
        <v>44440</v>
      </c>
    </row>
    <row r="2374" spans="26:27">
      <c r="Z2374" s="76">
        <v>45561</v>
      </c>
      <c r="AA2374" s="77">
        <v>44440</v>
      </c>
    </row>
    <row r="2375" spans="26:27">
      <c r="Z2375" s="76">
        <v>45562</v>
      </c>
      <c r="AA2375" s="77">
        <v>44440</v>
      </c>
    </row>
    <row r="2376" spans="26:27">
      <c r="Z2376" s="76">
        <v>45563</v>
      </c>
      <c r="AA2376" s="77">
        <v>44440</v>
      </c>
    </row>
    <row r="2377" spans="26:27">
      <c r="Z2377" s="76">
        <v>45564</v>
      </c>
      <c r="AA2377" s="77">
        <v>44440</v>
      </c>
    </row>
    <row r="2378" spans="26:27">
      <c r="Z2378" s="76">
        <v>45565</v>
      </c>
      <c r="AA2378" s="77">
        <v>44440</v>
      </c>
    </row>
    <row r="2379" spans="26:27">
      <c r="Z2379" s="76">
        <v>45566</v>
      </c>
      <c r="AA2379" s="77">
        <v>44470</v>
      </c>
    </row>
    <row r="2380" spans="26:27">
      <c r="Z2380" s="76">
        <v>45567</v>
      </c>
      <c r="AA2380" s="77">
        <v>44470</v>
      </c>
    </row>
    <row r="2381" spans="26:27">
      <c r="Z2381" s="76">
        <v>45568</v>
      </c>
      <c r="AA2381" s="77">
        <v>44470</v>
      </c>
    </row>
    <row r="2382" spans="26:27">
      <c r="Z2382" s="76">
        <v>45569</v>
      </c>
      <c r="AA2382" s="77">
        <v>44470</v>
      </c>
    </row>
    <row r="2383" spans="26:27">
      <c r="Z2383" s="76">
        <v>45570</v>
      </c>
      <c r="AA2383" s="77">
        <v>44470</v>
      </c>
    </row>
    <row r="2384" spans="26:27">
      <c r="Z2384" s="76">
        <v>45571</v>
      </c>
      <c r="AA2384" s="77">
        <v>44470</v>
      </c>
    </row>
    <row r="2385" spans="26:27">
      <c r="Z2385" s="76">
        <v>45572</v>
      </c>
      <c r="AA2385" s="77">
        <v>44470</v>
      </c>
    </row>
    <row r="2386" spans="26:27">
      <c r="Z2386" s="76">
        <v>45573</v>
      </c>
      <c r="AA2386" s="77">
        <v>44470</v>
      </c>
    </row>
    <row r="2387" spans="26:27">
      <c r="Z2387" s="76">
        <v>45574</v>
      </c>
      <c r="AA2387" s="77">
        <v>44470</v>
      </c>
    </row>
    <row r="2388" spans="26:27">
      <c r="Z2388" s="76">
        <v>45575</v>
      </c>
      <c r="AA2388" s="77">
        <v>44470</v>
      </c>
    </row>
    <row r="2389" spans="26:27">
      <c r="Z2389" s="76">
        <v>45576</v>
      </c>
      <c r="AA2389" s="77">
        <v>44470</v>
      </c>
    </row>
    <row r="2390" spans="26:27">
      <c r="Z2390" s="76">
        <v>45577</v>
      </c>
      <c r="AA2390" s="77">
        <v>44470</v>
      </c>
    </row>
    <row r="2391" spans="26:27">
      <c r="Z2391" s="76">
        <v>45578</v>
      </c>
      <c r="AA2391" s="77">
        <v>44470</v>
      </c>
    </row>
    <row r="2392" spans="26:27">
      <c r="Z2392" s="76">
        <v>45579</v>
      </c>
      <c r="AA2392" s="77">
        <v>44470</v>
      </c>
    </row>
    <row r="2393" spans="26:27">
      <c r="Z2393" s="76">
        <v>45580</v>
      </c>
      <c r="AA2393" s="77">
        <v>44470</v>
      </c>
    </row>
    <row r="2394" spans="26:27">
      <c r="Z2394" s="76">
        <v>45581</v>
      </c>
      <c r="AA2394" s="77">
        <v>44470</v>
      </c>
    </row>
    <row r="2395" spans="26:27">
      <c r="Z2395" s="76">
        <v>45582</v>
      </c>
      <c r="AA2395" s="77">
        <v>44470</v>
      </c>
    </row>
    <row r="2396" spans="26:27">
      <c r="Z2396" s="76">
        <v>45583</v>
      </c>
      <c r="AA2396" s="77">
        <v>44470</v>
      </c>
    </row>
    <row r="2397" spans="26:27">
      <c r="Z2397" s="76">
        <v>45584</v>
      </c>
      <c r="AA2397" s="77">
        <v>44470</v>
      </c>
    </row>
    <row r="2398" spans="26:27">
      <c r="Z2398" s="76">
        <v>45585</v>
      </c>
      <c r="AA2398" s="77">
        <v>44470</v>
      </c>
    </row>
    <row r="2399" spans="26:27">
      <c r="Z2399" s="76">
        <v>45586</v>
      </c>
      <c r="AA2399" s="77">
        <v>44470</v>
      </c>
    </row>
    <row r="2400" spans="26:27">
      <c r="Z2400" s="76">
        <v>45587</v>
      </c>
      <c r="AA2400" s="77">
        <v>44470</v>
      </c>
    </row>
    <row r="2401" spans="26:27">
      <c r="Z2401" s="76">
        <v>45588</v>
      </c>
      <c r="AA2401" s="77">
        <v>44470</v>
      </c>
    </row>
    <row r="2402" spans="26:27">
      <c r="Z2402" s="76">
        <v>45589</v>
      </c>
      <c r="AA2402" s="77">
        <v>44470</v>
      </c>
    </row>
    <row r="2403" spans="26:27">
      <c r="Z2403" s="76">
        <v>45590</v>
      </c>
      <c r="AA2403" s="77">
        <v>44470</v>
      </c>
    </row>
    <row r="2404" spans="26:27">
      <c r="Z2404" s="76">
        <v>45591</v>
      </c>
      <c r="AA2404" s="77">
        <v>44470</v>
      </c>
    </row>
    <row r="2405" spans="26:27">
      <c r="Z2405" s="76">
        <v>45592</v>
      </c>
      <c r="AA2405" s="77">
        <v>44470</v>
      </c>
    </row>
    <row r="2406" spans="26:27">
      <c r="Z2406" s="76">
        <v>45593</v>
      </c>
      <c r="AA2406" s="77">
        <v>44470</v>
      </c>
    </row>
    <row r="2407" spans="26:27">
      <c r="Z2407" s="76">
        <v>45594</v>
      </c>
      <c r="AA2407" s="77">
        <v>44470</v>
      </c>
    </row>
    <row r="2408" spans="26:27">
      <c r="Z2408" s="76">
        <v>45595</v>
      </c>
      <c r="AA2408" s="77">
        <v>44470</v>
      </c>
    </row>
    <row r="2409" spans="26:27">
      <c r="Z2409" s="76">
        <v>45596</v>
      </c>
      <c r="AA2409" s="77">
        <v>44470</v>
      </c>
    </row>
    <row r="2410" spans="26:27">
      <c r="Z2410" s="76">
        <v>45597</v>
      </c>
      <c r="AA2410" s="77">
        <v>44501</v>
      </c>
    </row>
    <row r="2411" spans="26:27">
      <c r="Z2411" s="76">
        <v>45598</v>
      </c>
      <c r="AA2411" s="77">
        <v>44501</v>
      </c>
    </row>
    <row r="2412" spans="26:27">
      <c r="Z2412" s="76">
        <v>45599</v>
      </c>
      <c r="AA2412" s="77">
        <v>44501</v>
      </c>
    </row>
    <row r="2413" spans="26:27">
      <c r="Z2413" s="76">
        <v>45600</v>
      </c>
      <c r="AA2413" s="77">
        <v>44501</v>
      </c>
    </row>
    <row r="2414" spans="26:27">
      <c r="Z2414" s="76">
        <v>45601</v>
      </c>
      <c r="AA2414" s="77">
        <v>44501</v>
      </c>
    </row>
    <row r="2415" spans="26:27">
      <c r="Z2415" s="76">
        <v>45602</v>
      </c>
      <c r="AA2415" s="77">
        <v>44501</v>
      </c>
    </row>
    <row r="2416" spans="26:27">
      <c r="Z2416" s="76">
        <v>45603</v>
      </c>
      <c r="AA2416" s="77">
        <v>44501</v>
      </c>
    </row>
    <row r="2417" spans="26:27">
      <c r="Z2417" s="76">
        <v>45604</v>
      </c>
      <c r="AA2417" s="77">
        <v>44501</v>
      </c>
    </row>
    <row r="2418" spans="26:27">
      <c r="Z2418" s="76">
        <v>45605</v>
      </c>
      <c r="AA2418" s="77">
        <v>44501</v>
      </c>
    </row>
    <row r="2419" spans="26:27">
      <c r="Z2419" s="76">
        <v>45606</v>
      </c>
      <c r="AA2419" s="77">
        <v>44501</v>
      </c>
    </row>
    <row r="2420" spans="26:27">
      <c r="Z2420" s="76">
        <v>45607</v>
      </c>
      <c r="AA2420" s="77">
        <v>44501</v>
      </c>
    </row>
    <row r="2421" spans="26:27">
      <c r="Z2421" s="76">
        <v>45608</v>
      </c>
      <c r="AA2421" s="77">
        <v>44501</v>
      </c>
    </row>
    <row r="2422" spans="26:27">
      <c r="Z2422" s="76">
        <v>45609</v>
      </c>
      <c r="AA2422" s="77">
        <v>44501</v>
      </c>
    </row>
    <row r="2423" spans="26:27">
      <c r="Z2423" s="76">
        <v>45610</v>
      </c>
      <c r="AA2423" s="77">
        <v>44501</v>
      </c>
    </row>
    <row r="2424" spans="26:27">
      <c r="Z2424" s="76">
        <v>45611</v>
      </c>
      <c r="AA2424" s="77">
        <v>44501</v>
      </c>
    </row>
    <row r="2425" spans="26:27">
      <c r="Z2425" s="76">
        <v>45612</v>
      </c>
      <c r="AA2425" s="77">
        <v>44501</v>
      </c>
    </row>
    <row r="2426" spans="26:27">
      <c r="Z2426" s="76">
        <v>45613</v>
      </c>
      <c r="AA2426" s="77">
        <v>44501</v>
      </c>
    </row>
    <row r="2427" spans="26:27">
      <c r="Z2427" s="76">
        <v>45614</v>
      </c>
      <c r="AA2427" s="77">
        <v>44501</v>
      </c>
    </row>
    <row r="2428" spans="26:27">
      <c r="Z2428" s="76">
        <v>45615</v>
      </c>
      <c r="AA2428" s="77">
        <v>44501</v>
      </c>
    </row>
    <row r="2429" spans="26:27">
      <c r="Z2429" s="76">
        <v>45616</v>
      </c>
      <c r="AA2429" s="77">
        <v>44501</v>
      </c>
    </row>
    <row r="2430" spans="26:27">
      <c r="Z2430" s="76">
        <v>45617</v>
      </c>
      <c r="AA2430" s="77">
        <v>44501</v>
      </c>
    </row>
    <row r="2431" spans="26:27">
      <c r="Z2431" s="76">
        <v>45618</v>
      </c>
      <c r="AA2431" s="77">
        <v>44501</v>
      </c>
    </row>
    <row r="2432" spans="26:27">
      <c r="Z2432" s="76">
        <v>45619</v>
      </c>
      <c r="AA2432" s="77">
        <v>44501</v>
      </c>
    </row>
    <row r="2433" spans="26:27">
      <c r="Z2433" s="76">
        <v>45620</v>
      </c>
      <c r="AA2433" s="77">
        <v>44501</v>
      </c>
    </row>
    <row r="2434" spans="26:27">
      <c r="Z2434" s="76">
        <v>45621</v>
      </c>
      <c r="AA2434" s="77">
        <v>44501</v>
      </c>
    </row>
    <row r="2435" spans="26:27">
      <c r="Z2435" s="76">
        <v>45622</v>
      </c>
      <c r="AA2435" s="77">
        <v>44501</v>
      </c>
    </row>
    <row r="2436" spans="26:27">
      <c r="Z2436" s="76">
        <v>45623</v>
      </c>
      <c r="AA2436" s="77">
        <v>44501</v>
      </c>
    </row>
    <row r="2437" spans="26:27">
      <c r="Z2437" s="76">
        <v>45624</v>
      </c>
      <c r="AA2437" s="77">
        <v>44501</v>
      </c>
    </row>
    <row r="2438" spans="26:27">
      <c r="Z2438" s="76">
        <v>45625</v>
      </c>
      <c r="AA2438" s="77">
        <v>44501</v>
      </c>
    </row>
    <row r="2439" spans="26:27">
      <c r="Z2439" s="76">
        <v>45626</v>
      </c>
      <c r="AA2439" s="77">
        <v>44501</v>
      </c>
    </row>
    <row r="2440" spans="26:27">
      <c r="Z2440" s="76">
        <v>45627</v>
      </c>
      <c r="AA2440" s="77">
        <v>44531</v>
      </c>
    </row>
    <row r="2441" spans="26:27">
      <c r="Z2441" s="76">
        <v>45628</v>
      </c>
      <c r="AA2441" s="77">
        <v>44531</v>
      </c>
    </row>
    <row r="2442" spans="26:27">
      <c r="Z2442" s="76">
        <v>45629</v>
      </c>
      <c r="AA2442" s="77">
        <v>44531</v>
      </c>
    </row>
    <row r="2443" spans="26:27">
      <c r="Z2443" s="76">
        <v>45630</v>
      </c>
      <c r="AA2443" s="77">
        <v>44531</v>
      </c>
    </row>
    <row r="2444" spans="26:27">
      <c r="Z2444" s="76">
        <v>45631</v>
      </c>
      <c r="AA2444" s="77">
        <v>44531</v>
      </c>
    </row>
    <row r="2445" spans="26:27">
      <c r="Z2445" s="76">
        <v>45632</v>
      </c>
      <c r="AA2445" s="77">
        <v>44531</v>
      </c>
    </row>
    <row r="2446" spans="26:27">
      <c r="Z2446" s="76">
        <v>45633</v>
      </c>
      <c r="AA2446" s="77">
        <v>44531</v>
      </c>
    </row>
    <row r="2447" spans="26:27">
      <c r="Z2447" s="76">
        <v>45634</v>
      </c>
      <c r="AA2447" s="77">
        <v>44531</v>
      </c>
    </row>
    <row r="2448" spans="26:27">
      <c r="Z2448" s="76">
        <v>45635</v>
      </c>
      <c r="AA2448" s="77">
        <v>44531</v>
      </c>
    </row>
    <row r="2449" spans="26:27">
      <c r="Z2449" s="76">
        <v>45636</v>
      </c>
      <c r="AA2449" s="77">
        <v>44531</v>
      </c>
    </row>
    <row r="2450" spans="26:27">
      <c r="Z2450" s="76">
        <v>45637</v>
      </c>
      <c r="AA2450" s="77">
        <v>44531</v>
      </c>
    </row>
    <row r="2451" spans="26:27">
      <c r="Z2451" s="76">
        <v>45638</v>
      </c>
      <c r="AA2451" s="77">
        <v>44531</v>
      </c>
    </row>
    <row r="2452" spans="26:27">
      <c r="Z2452" s="76">
        <v>45639</v>
      </c>
      <c r="AA2452" s="77">
        <v>44531</v>
      </c>
    </row>
    <row r="2453" spans="26:27">
      <c r="Z2453" s="76">
        <v>45640</v>
      </c>
      <c r="AA2453" s="77">
        <v>44531</v>
      </c>
    </row>
    <row r="2454" spans="26:27">
      <c r="Z2454" s="76">
        <v>45641</v>
      </c>
      <c r="AA2454" s="77">
        <v>44531</v>
      </c>
    </row>
    <row r="2455" spans="26:27">
      <c r="Z2455" s="76">
        <v>45642</v>
      </c>
      <c r="AA2455" s="77">
        <v>44531</v>
      </c>
    </row>
    <row r="2456" spans="26:27">
      <c r="Z2456" s="76">
        <v>45643</v>
      </c>
      <c r="AA2456" s="77">
        <v>44531</v>
      </c>
    </row>
    <row r="2457" spans="26:27">
      <c r="Z2457" s="76">
        <v>45644</v>
      </c>
      <c r="AA2457" s="77">
        <v>44531</v>
      </c>
    </row>
    <row r="2458" spans="26:27">
      <c r="Z2458" s="76">
        <v>45645</v>
      </c>
      <c r="AA2458" s="77">
        <v>44531</v>
      </c>
    </row>
    <row r="2459" spans="26:27">
      <c r="Z2459" s="76">
        <v>45646</v>
      </c>
      <c r="AA2459" s="77">
        <v>44531</v>
      </c>
    </row>
    <row r="2460" spans="26:27">
      <c r="Z2460" s="76">
        <v>45647</v>
      </c>
      <c r="AA2460" s="77">
        <v>44531</v>
      </c>
    </row>
    <row r="2461" spans="26:27">
      <c r="Z2461" s="76">
        <v>45648</v>
      </c>
      <c r="AA2461" s="77">
        <v>44531</v>
      </c>
    </row>
    <row r="2462" spans="26:27">
      <c r="Z2462" s="76">
        <v>45649</v>
      </c>
      <c r="AA2462" s="77">
        <v>44531</v>
      </c>
    </row>
    <row r="2463" spans="26:27">
      <c r="Z2463" s="76">
        <v>45650</v>
      </c>
      <c r="AA2463" s="77">
        <v>44531</v>
      </c>
    </row>
    <row r="2464" spans="26:27">
      <c r="Z2464" s="76">
        <v>45651</v>
      </c>
      <c r="AA2464" s="77">
        <v>44531</v>
      </c>
    </row>
    <row r="2465" spans="26:27">
      <c r="Z2465" s="76">
        <v>45652</v>
      </c>
      <c r="AA2465" s="77">
        <v>44531</v>
      </c>
    </row>
    <row r="2466" spans="26:27">
      <c r="Z2466" s="76">
        <v>45653</v>
      </c>
      <c r="AA2466" s="77">
        <v>44531</v>
      </c>
    </row>
    <row r="2467" spans="26:27">
      <c r="Z2467" s="76">
        <v>45654</v>
      </c>
      <c r="AA2467" s="77">
        <v>44531</v>
      </c>
    </row>
    <row r="2468" spans="26:27">
      <c r="Z2468" s="76">
        <v>45655</v>
      </c>
      <c r="AA2468" s="77">
        <v>44531</v>
      </c>
    </row>
    <row r="2469" spans="26:27">
      <c r="Z2469" s="76">
        <v>45656</v>
      </c>
      <c r="AA2469" s="77">
        <v>44531</v>
      </c>
    </row>
    <row r="2470" spans="26:27">
      <c r="Z2470" s="76">
        <v>45657</v>
      </c>
      <c r="AA2470" s="77">
        <v>44531</v>
      </c>
    </row>
    <row r="2471" spans="26:27">
      <c r="Z2471" s="76">
        <v>45658</v>
      </c>
      <c r="AA2471" s="77">
        <v>44562</v>
      </c>
    </row>
    <row r="2472" spans="26:27">
      <c r="Z2472" s="76">
        <v>45659</v>
      </c>
      <c r="AA2472" s="77">
        <v>44562</v>
      </c>
    </row>
    <row r="2473" spans="26:27">
      <c r="Z2473" s="76">
        <v>45660</v>
      </c>
      <c r="AA2473" s="77">
        <v>44562</v>
      </c>
    </row>
    <row r="2474" spans="26:27">
      <c r="Z2474" s="76">
        <v>45661</v>
      </c>
      <c r="AA2474" s="77">
        <v>44562</v>
      </c>
    </row>
    <row r="2475" spans="26:27">
      <c r="Z2475" s="76">
        <v>45662</v>
      </c>
      <c r="AA2475" s="77">
        <v>44562</v>
      </c>
    </row>
    <row r="2476" spans="26:27">
      <c r="Z2476" s="76">
        <v>45663</v>
      </c>
      <c r="AA2476" s="77">
        <v>44562</v>
      </c>
    </row>
    <row r="2477" spans="26:27">
      <c r="Z2477" s="76">
        <v>45664</v>
      </c>
      <c r="AA2477" s="77">
        <v>44562</v>
      </c>
    </row>
    <row r="2478" spans="26:27">
      <c r="Z2478" s="76">
        <v>45665</v>
      </c>
      <c r="AA2478" s="77">
        <v>44562</v>
      </c>
    </row>
    <row r="2479" spans="26:27">
      <c r="Z2479" s="76">
        <v>45666</v>
      </c>
      <c r="AA2479" s="77">
        <v>44562</v>
      </c>
    </row>
    <row r="2480" spans="26:27">
      <c r="Z2480" s="76">
        <v>45667</v>
      </c>
      <c r="AA2480" s="77">
        <v>44562</v>
      </c>
    </row>
    <row r="2481" spans="26:27">
      <c r="Z2481" s="76">
        <v>45668</v>
      </c>
      <c r="AA2481" s="77">
        <v>44562</v>
      </c>
    </row>
    <row r="2482" spans="26:27">
      <c r="Z2482" s="76">
        <v>45669</v>
      </c>
      <c r="AA2482" s="77">
        <v>44562</v>
      </c>
    </row>
    <row r="2483" spans="26:27">
      <c r="Z2483" s="76">
        <v>45670</v>
      </c>
      <c r="AA2483" s="77">
        <v>44562</v>
      </c>
    </row>
    <row r="2484" spans="26:27">
      <c r="Z2484" s="76">
        <v>45671</v>
      </c>
      <c r="AA2484" s="77">
        <v>44562</v>
      </c>
    </row>
    <row r="2485" spans="26:27">
      <c r="Z2485" s="76">
        <v>45672</v>
      </c>
      <c r="AA2485" s="77">
        <v>44562</v>
      </c>
    </row>
    <row r="2486" spans="26:27">
      <c r="Z2486" s="76">
        <v>45673</v>
      </c>
      <c r="AA2486" s="77">
        <v>44562</v>
      </c>
    </row>
    <row r="2487" spans="26:27">
      <c r="Z2487" s="76">
        <v>45674</v>
      </c>
      <c r="AA2487" s="77">
        <v>44562</v>
      </c>
    </row>
    <row r="2488" spans="26:27">
      <c r="Z2488" s="76">
        <v>45675</v>
      </c>
      <c r="AA2488" s="77">
        <v>44562</v>
      </c>
    </row>
    <row r="2489" spans="26:27">
      <c r="Z2489" s="76">
        <v>45676</v>
      </c>
      <c r="AA2489" s="77">
        <v>44562</v>
      </c>
    </row>
    <row r="2490" spans="26:27">
      <c r="Z2490" s="76">
        <v>45677</v>
      </c>
      <c r="AA2490" s="77">
        <v>44562</v>
      </c>
    </row>
    <row r="2491" spans="26:27">
      <c r="Z2491" s="76">
        <v>45678</v>
      </c>
      <c r="AA2491" s="77">
        <v>44562</v>
      </c>
    </row>
    <row r="2492" spans="26:27">
      <c r="Z2492" s="76">
        <v>45679</v>
      </c>
      <c r="AA2492" s="77">
        <v>44562</v>
      </c>
    </row>
    <row r="2493" spans="26:27">
      <c r="Z2493" s="76">
        <v>45680</v>
      </c>
      <c r="AA2493" s="77">
        <v>44562</v>
      </c>
    </row>
    <row r="2494" spans="26:27">
      <c r="Z2494" s="76">
        <v>45681</v>
      </c>
      <c r="AA2494" s="77">
        <v>44562</v>
      </c>
    </row>
    <row r="2495" spans="26:27">
      <c r="Z2495" s="76">
        <v>45682</v>
      </c>
      <c r="AA2495" s="77">
        <v>44562</v>
      </c>
    </row>
    <row r="2496" spans="26:27">
      <c r="Z2496" s="76">
        <v>45683</v>
      </c>
      <c r="AA2496" s="77">
        <v>44562</v>
      </c>
    </row>
    <row r="2497" spans="26:27">
      <c r="Z2497" s="76">
        <v>45684</v>
      </c>
      <c r="AA2497" s="77">
        <v>44562</v>
      </c>
    </row>
    <row r="2498" spans="26:27">
      <c r="Z2498" s="76">
        <v>45685</v>
      </c>
      <c r="AA2498" s="77">
        <v>44562</v>
      </c>
    </row>
    <row r="2499" spans="26:27">
      <c r="Z2499" s="76">
        <v>45686</v>
      </c>
      <c r="AA2499" s="77">
        <v>44562</v>
      </c>
    </row>
    <row r="2500" spans="26:27">
      <c r="Z2500" s="76">
        <v>45687</v>
      </c>
      <c r="AA2500" s="77">
        <v>44562</v>
      </c>
    </row>
    <row r="2501" spans="26:27">
      <c r="Z2501" s="76">
        <v>45688</v>
      </c>
      <c r="AA2501" s="77">
        <v>44562</v>
      </c>
    </row>
    <row r="2502" spans="26:27">
      <c r="Z2502" s="76">
        <v>45689</v>
      </c>
      <c r="AA2502" s="77">
        <v>44593</v>
      </c>
    </row>
    <row r="2503" spans="26:27">
      <c r="Z2503" s="76">
        <v>45690</v>
      </c>
      <c r="AA2503" s="77">
        <v>44593</v>
      </c>
    </row>
    <row r="2504" spans="26:27">
      <c r="Z2504" s="76">
        <v>45691</v>
      </c>
      <c r="AA2504" s="77">
        <v>44593</v>
      </c>
    </row>
    <row r="2505" spans="26:27">
      <c r="Z2505" s="76">
        <v>45692</v>
      </c>
      <c r="AA2505" s="77">
        <v>44593</v>
      </c>
    </row>
    <row r="2506" spans="26:27">
      <c r="Z2506" s="76">
        <v>45693</v>
      </c>
      <c r="AA2506" s="77">
        <v>44593</v>
      </c>
    </row>
    <row r="2507" spans="26:27">
      <c r="Z2507" s="76">
        <v>45694</v>
      </c>
      <c r="AA2507" s="77">
        <v>44593</v>
      </c>
    </row>
    <row r="2508" spans="26:27">
      <c r="Z2508" s="76">
        <v>45695</v>
      </c>
      <c r="AA2508" s="77">
        <v>44593</v>
      </c>
    </row>
    <row r="2509" spans="26:27">
      <c r="Z2509" s="76">
        <v>45696</v>
      </c>
      <c r="AA2509" s="77">
        <v>44593</v>
      </c>
    </row>
    <row r="2510" spans="26:27">
      <c r="Z2510" s="76">
        <v>45697</v>
      </c>
      <c r="AA2510" s="77">
        <v>44593</v>
      </c>
    </row>
    <row r="2511" spans="26:27">
      <c r="Z2511" s="76">
        <v>45698</v>
      </c>
      <c r="AA2511" s="77">
        <v>44593</v>
      </c>
    </row>
    <row r="2512" spans="26:27">
      <c r="Z2512" s="76">
        <v>45699</v>
      </c>
      <c r="AA2512" s="77">
        <v>44593</v>
      </c>
    </row>
    <row r="2513" spans="26:27">
      <c r="Z2513" s="76">
        <v>45700</v>
      </c>
      <c r="AA2513" s="77">
        <v>44593</v>
      </c>
    </row>
    <row r="2514" spans="26:27">
      <c r="Z2514" s="76">
        <v>45701</v>
      </c>
      <c r="AA2514" s="77">
        <v>44593</v>
      </c>
    </row>
    <row r="2515" spans="26:27">
      <c r="Z2515" s="76">
        <v>45702</v>
      </c>
      <c r="AA2515" s="77">
        <v>44593</v>
      </c>
    </row>
    <row r="2516" spans="26:27">
      <c r="Z2516" s="76">
        <v>45703</v>
      </c>
      <c r="AA2516" s="77">
        <v>44593</v>
      </c>
    </row>
    <row r="2517" spans="26:27">
      <c r="Z2517" s="76">
        <v>45704</v>
      </c>
      <c r="AA2517" s="77">
        <v>44593</v>
      </c>
    </row>
    <row r="2518" spans="26:27">
      <c r="Z2518" s="76">
        <v>45705</v>
      </c>
      <c r="AA2518" s="77">
        <v>44593</v>
      </c>
    </row>
    <row r="2519" spans="26:27">
      <c r="Z2519" s="76">
        <v>45706</v>
      </c>
      <c r="AA2519" s="77">
        <v>44593</v>
      </c>
    </row>
    <row r="2520" spans="26:27">
      <c r="Z2520" s="76">
        <v>45707</v>
      </c>
      <c r="AA2520" s="77">
        <v>44593</v>
      </c>
    </row>
    <row r="2521" spans="26:27">
      <c r="Z2521" s="76">
        <v>45708</v>
      </c>
      <c r="AA2521" s="77">
        <v>44593</v>
      </c>
    </row>
    <row r="2522" spans="26:27">
      <c r="Z2522" s="76">
        <v>45709</v>
      </c>
      <c r="AA2522" s="77">
        <v>44593</v>
      </c>
    </row>
    <row r="2523" spans="26:27">
      <c r="Z2523" s="76">
        <v>45710</v>
      </c>
      <c r="AA2523" s="77">
        <v>44593</v>
      </c>
    </row>
    <row r="2524" spans="26:27">
      <c r="Z2524" s="76">
        <v>45711</v>
      </c>
      <c r="AA2524" s="77">
        <v>44593</v>
      </c>
    </row>
    <row r="2525" spans="26:27">
      <c r="Z2525" s="76">
        <v>45712</v>
      </c>
      <c r="AA2525" s="77">
        <v>44593</v>
      </c>
    </row>
    <row r="2526" spans="26:27">
      <c r="Z2526" s="76">
        <v>45713</v>
      </c>
      <c r="AA2526" s="77">
        <v>44593</v>
      </c>
    </row>
    <row r="2527" spans="26:27">
      <c r="Z2527" s="76">
        <v>45714</v>
      </c>
      <c r="AA2527" s="77">
        <v>44593</v>
      </c>
    </row>
    <row r="2528" spans="26:27">
      <c r="Z2528" s="76">
        <v>45715</v>
      </c>
      <c r="AA2528" s="77">
        <v>44593</v>
      </c>
    </row>
    <row r="2529" spans="26:27">
      <c r="Z2529" s="76">
        <v>45716</v>
      </c>
      <c r="AA2529" s="77">
        <v>44593</v>
      </c>
    </row>
    <row r="2530" spans="26:27">
      <c r="Z2530" s="76">
        <v>45717</v>
      </c>
      <c r="AA2530" s="77">
        <v>44621</v>
      </c>
    </row>
    <row r="2531" spans="26:27">
      <c r="Z2531" s="76">
        <v>45718</v>
      </c>
      <c r="AA2531" s="77">
        <v>44621</v>
      </c>
    </row>
    <row r="2532" spans="26:27">
      <c r="Z2532" s="76">
        <v>45719</v>
      </c>
      <c r="AA2532" s="77">
        <v>44621</v>
      </c>
    </row>
    <row r="2533" spans="26:27">
      <c r="Z2533" s="76">
        <v>45720</v>
      </c>
      <c r="AA2533" s="77">
        <v>44621</v>
      </c>
    </row>
    <row r="2534" spans="26:27">
      <c r="Z2534" s="76">
        <v>45721</v>
      </c>
      <c r="AA2534" s="77">
        <v>44621</v>
      </c>
    </row>
    <row r="2535" spans="26:27">
      <c r="Z2535" s="76">
        <v>45722</v>
      </c>
      <c r="AA2535" s="77">
        <v>44621</v>
      </c>
    </row>
    <row r="2536" spans="26:27">
      <c r="Z2536" s="76">
        <v>45723</v>
      </c>
      <c r="AA2536" s="77">
        <v>44621</v>
      </c>
    </row>
    <row r="2537" spans="26:27">
      <c r="Z2537" s="76">
        <v>45724</v>
      </c>
      <c r="AA2537" s="77">
        <v>44621</v>
      </c>
    </row>
    <row r="2538" spans="26:27">
      <c r="Z2538" s="76">
        <v>45725</v>
      </c>
      <c r="AA2538" s="77">
        <v>44621</v>
      </c>
    </row>
    <row r="2539" spans="26:27">
      <c r="Z2539" s="76">
        <v>45726</v>
      </c>
      <c r="AA2539" s="77">
        <v>44621</v>
      </c>
    </row>
    <row r="2540" spans="26:27">
      <c r="Z2540" s="76">
        <v>45727</v>
      </c>
      <c r="AA2540" s="77">
        <v>44621</v>
      </c>
    </row>
    <row r="2541" spans="26:27">
      <c r="Z2541" s="76">
        <v>45728</v>
      </c>
      <c r="AA2541" s="77">
        <v>44621</v>
      </c>
    </row>
    <row r="2542" spans="26:27">
      <c r="Z2542" s="76">
        <v>45729</v>
      </c>
      <c r="AA2542" s="77">
        <v>44621</v>
      </c>
    </row>
    <row r="2543" spans="26:27">
      <c r="Z2543" s="76">
        <v>45730</v>
      </c>
      <c r="AA2543" s="77">
        <v>44621</v>
      </c>
    </row>
    <row r="2544" spans="26:27">
      <c r="Z2544" s="76">
        <v>45731</v>
      </c>
      <c r="AA2544" s="77">
        <v>44621</v>
      </c>
    </row>
    <row r="2545" spans="26:27">
      <c r="Z2545" s="76">
        <v>45732</v>
      </c>
      <c r="AA2545" s="77">
        <v>44621</v>
      </c>
    </row>
    <row r="2546" spans="26:27">
      <c r="Z2546" s="76">
        <v>45733</v>
      </c>
      <c r="AA2546" s="77">
        <v>44621</v>
      </c>
    </row>
    <row r="2547" spans="26:27">
      <c r="Z2547" s="76">
        <v>45734</v>
      </c>
      <c r="AA2547" s="77">
        <v>44621</v>
      </c>
    </row>
    <row r="2548" spans="26:27">
      <c r="Z2548" s="76">
        <v>45735</v>
      </c>
      <c r="AA2548" s="77">
        <v>44621</v>
      </c>
    </row>
    <row r="2549" spans="26:27">
      <c r="Z2549" s="76">
        <v>45736</v>
      </c>
      <c r="AA2549" s="77">
        <v>44621</v>
      </c>
    </row>
    <row r="2550" spans="26:27">
      <c r="Z2550" s="76">
        <v>45737</v>
      </c>
      <c r="AA2550" s="77">
        <v>44621</v>
      </c>
    </row>
    <row r="2551" spans="26:27">
      <c r="Z2551" s="76">
        <v>45738</v>
      </c>
      <c r="AA2551" s="77">
        <v>44621</v>
      </c>
    </row>
    <row r="2552" spans="26:27">
      <c r="Z2552" s="76">
        <v>45739</v>
      </c>
      <c r="AA2552" s="77">
        <v>44621</v>
      </c>
    </row>
    <row r="2553" spans="26:27">
      <c r="Z2553" s="76">
        <v>45740</v>
      </c>
      <c r="AA2553" s="77">
        <v>44621</v>
      </c>
    </row>
    <row r="2554" spans="26:27">
      <c r="Z2554" s="76">
        <v>45741</v>
      </c>
      <c r="AA2554" s="77">
        <v>44621</v>
      </c>
    </row>
    <row r="2555" spans="26:27">
      <c r="Z2555" s="76">
        <v>45742</v>
      </c>
      <c r="AA2555" s="77">
        <v>44621</v>
      </c>
    </row>
    <row r="2556" spans="26:27">
      <c r="Z2556" s="76">
        <v>45743</v>
      </c>
      <c r="AA2556" s="77">
        <v>44621</v>
      </c>
    </row>
    <row r="2557" spans="26:27">
      <c r="Z2557" s="76">
        <v>45744</v>
      </c>
      <c r="AA2557" s="77">
        <v>44621</v>
      </c>
    </row>
    <row r="2558" spans="26:27">
      <c r="Z2558" s="76">
        <v>45745</v>
      </c>
      <c r="AA2558" s="77">
        <v>44621</v>
      </c>
    </row>
    <row r="2559" spans="26:27">
      <c r="Z2559" s="76">
        <v>45746</v>
      </c>
      <c r="AA2559" s="77">
        <v>44621</v>
      </c>
    </row>
    <row r="2560" spans="26:27">
      <c r="Z2560" s="76">
        <v>45747</v>
      </c>
      <c r="AA2560" s="77">
        <v>44621</v>
      </c>
    </row>
    <row r="2561" spans="26:27">
      <c r="Z2561" s="76">
        <v>45748</v>
      </c>
      <c r="AA2561" s="77">
        <v>44652</v>
      </c>
    </row>
    <row r="2562" spans="26:27">
      <c r="Z2562" s="76">
        <v>45749</v>
      </c>
      <c r="AA2562" s="77">
        <v>44652</v>
      </c>
    </row>
    <row r="2563" spans="26:27">
      <c r="Z2563" s="76">
        <v>45750</v>
      </c>
      <c r="AA2563" s="77">
        <v>44652</v>
      </c>
    </row>
    <row r="2564" spans="26:27">
      <c r="Z2564" s="76">
        <v>45751</v>
      </c>
      <c r="AA2564" s="77">
        <v>44652</v>
      </c>
    </row>
    <row r="2565" spans="26:27">
      <c r="Z2565" s="76">
        <v>45752</v>
      </c>
      <c r="AA2565" s="77">
        <v>44652</v>
      </c>
    </row>
    <row r="2566" spans="26:27">
      <c r="Z2566" s="76">
        <v>45753</v>
      </c>
      <c r="AA2566" s="77">
        <v>44652</v>
      </c>
    </row>
    <row r="2567" spans="26:27">
      <c r="Z2567" s="76">
        <v>45754</v>
      </c>
      <c r="AA2567" s="77">
        <v>44652</v>
      </c>
    </row>
    <row r="2568" spans="26:27">
      <c r="Z2568" s="76">
        <v>45755</v>
      </c>
      <c r="AA2568" s="77">
        <v>44652</v>
      </c>
    </row>
    <row r="2569" spans="26:27">
      <c r="Z2569" s="76">
        <v>45756</v>
      </c>
      <c r="AA2569" s="77">
        <v>44652</v>
      </c>
    </row>
    <row r="2570" spans="26:27">
      <c r="Z2570" s="76">
        <v>45757</v>
      </c>
      <c r="AA2570" s="77">
        <v>44652</v>
      </c>
    </row>
    <row r="2571" spans="26:27">
      <c r="Z2571" s="76">
        <v>45758</v>
      </c>
      <c r="AA2571" s="77">
        <v>44652</v>
      </c>
    </row>
    <row r="2572" spans="26:27">
      <c r="Z2572" s="76">
        <v>45759</v>
      </c>
      <c r="AA2572" s="77">
        <v>44652</v>
      </c>
    </row>
    <row r="2573" spans="26:27">
      <c r="Z2573" s="76">
        <v>45760</v>
      </c>
      <c r="AA2573" s="77">
        <v>44652</v>
      </c>
    </row>
    <row r="2574" spans="26:27">
      <c r="Z2574" s="76">
        <v>45761</v>
      </c>
      <c r="AA2574" s="77">
        <v>44652</v>
      </c>
    </row>
    <row r="2575" spans="26:27">
      <c r="Z2575" s="76">
        <v>45762</v>
      </c>
      <c r="AA2575" s="77">
        <v>44652</v>
      </c>
    </row>
    <row r="2576" spans="26:27">
      <c r="Z2576" s="76">
        <v>45763</v>
      </c>
      <c r="AA2576" s="77">
        <v>44652</v>
      </c>
    </row>
    <row r="2577" spans="26:27">
      <c r="Z2577" s="76">
        <v>45764</v>
      </c>
      <c r="AA2577" s="77">
        <v>44652</v>
      </c>
    </row>
    <row r="2578" spans="26:27">
      <c r="Z2578" s="76">
        <v>45765</v>
      </c>
      <c r="AA2578" s="77">
        <v>44652</v>
      </c>
    </row>
    <row r="2579" spans="26:27">
      <c r="Z2579" s="76">
        <v>45766</v>
      </c>
      <c r="AA2579" s="77">
        <v>44652</v>
      </c>
    </row>
    <row r="2580" spans="26:27">
      <c r="Z2580" s="76">
        <v>45767</v>
      </c>
      <c r="AA2580" s="77">
        <v>44652</v>
      </c>
    </row>
    <row r="2581" spans="26:27">
      <c r="Z2581" s="76">
        <v>45768</v>
      </c>
      <c r="AA2581" s="77">
        <v>44652</v>
      </c>
    </row>
    <row r="2582" spans="26:27">
      <c r="Z2582" s="76">
        <v>45769</v>
      </c>
      <c r="AA2582" s="77">
        <v>44652</v>
      </c>
    </row>
    <row r="2583" spans="26:27">
      <c r="Z2583" s="76">
        <v>45770</v>
      </c>
      <c r="AA2583" s="77">
        <v>44652</v>
      </c>
    </row>
    <row r="2584" spans="26:27">
      <c r="Z2584" s="76">
        <v>45771</v>
      </c>
      <c r="AA2584" s="77">
        <v>44652</v>
      </c>
    </row>
    <row r="2585" spans="26:27">
      <c r="Z2585" s="76">
        <v>45772</v>
      </c>
      <c r="AA2585" s="77">
        <v>44652</v>
      </c>
    </row>
    <row r="2586" spans="26:27">
      <c r="Z2586" s="76">
        <v>45773</v>
      </c>
      <c r="AA2586" s="77">
        <v>44652</v>
      </c>
    </row>
    <row r="2587" spans="26:27">
      <c r="Z2587" s="76">
        <v>45774</v>
      </c>
      <c r="AA2587" s="77">
        <v>44652</v>
      </c>
    </row>
    <row r="2588" spans="26:27">
      <c r="Z2588" s="76">
        <v>45775</v>
      </c>
      <c r="AA2588" s="77">
        <v>44652</v>
      </c>
    </row>
    <row r="2589" spans="26:27">
      <c r="Z2589" s="76">
        <v>45776</v>
      </c>
      <c r="AA2589" s="77">
        <v>44652</v>
      </c>
    </row>
    <row r="2590" spans="26:27">
      <c r="Z2590" s="76">
        <v>45777</v>
      </c>
      <c r="AA2590" s="77">
        <v>44652</v>
      </c>
    </row>
    <row r="2591" spans="26:27">
      <c r="Z2591" s="76">
        <v>45778</v>
      </c>
      <c r="AA2591" s="77">
        <v>44682</v>
      </c>
    </row>
    <row r="2592" spans="26:27">
      <c r="Z2592" s="76">
        <v>45779</v>
      </c>
      <c r="AA2592" s="77">
        <v>44682</v>
      </c>
    </row>
    <row r="2593" spans="26:27">
      <c r="Z2593" s="76">
        <v>45780</v>
      </c>
      <c r="AA2593" s="77">
        <v>44682</v>
      </c>
    </row>
    <row r="2594" spans="26:27">
      <c r="Z2594" s="76">
        <v>45781</v>
      </c>
      <c r="AA2594" s="77">
        <v>44682</v>
      </c>
    </row>
    <row r="2595" spans="26:27">
      <c r="Z2595" s="76">
        <v>45782</v>
      </c>
      <c r="AA2595" s="77">
        <v>44682</v>
      </c>
    </row>
    <row r="2596" spans="26:27">
      <c r="Z2596" s="76">
        <v>45783</v>
      </c>
      <c r="AA2596" s="77">
        <v>44682</v>
      </c>
    </row>
    <row r="2597" spans="26:27">
      <c r="Z2597" s="76">
        <v>45784</v>
      </c>
      <c r="AA2597" s="77">
        <v>44682</v>
      </c>
    </row>
    <row r="2598" spans="26:27">
      <c r="Z2598" s="76">
        <v>45785</v>
      </c>
      <c r="AA2598" s="77">
        <v>44682</v>
      </c>
    </row>
    <row r="2599" spans="26:27">
      <c r="Z2599" s="76">
        <v>45786</v>
      </c>
      <c r="AA2599" s="77">
        <v>44682</v>
      </c>
    </row>
    <row r="2600" spans="26:27">
      <c r="Z2600" s="76">
        <v>45787</v>
      </c>
      <c r="AA2600" s="77">
        <v>44682</v>
      </c>
    </row>
    <row r="2601" spans="26:27">
      <c r="Z2601" s="76">
        <v>45788</v>
      </c>
      <c r="AA2601" s="77">
        <v>44682</v>
      </c>
    </row>
    <row r="2602" spans="26:27">
      <c r="Z2602" s="76">
        <v>45789</v>
      </c>
      <c r="AA2602" s="77">
        <v>44682</v>
      </c>
    </row>
    <row r="2603" spans="26:27">
      <c r="Z2603" s="76">
        <v>45790</v>
      </c>
      <c r="AA2603" s="77">
        <v>44682</v>
      </c>
    </row>
    <row r="2604" spans="26:27">
      <c r="Z2604" s="76">
        <v>45791</v>
      </c>
      <c r="AA2604" s="77">
        <v>44682</v>
      </c>
    </row>
    <row r="2605" spans="26:27">
      <c r="Z2605" s="76">
        <v>45792</v>
      </c>
      <c r="AA2605" s="77">
        <v>44682</v>
      </c>
    </row>
    <row r="2606" spans="26:27">
      <c r="Z2606" s="76">
        <v>45793</v>
      </c>
      <c r="AA2606" s="77">
        <v>44682</v>
      </c>
    </row>
    <row r="2607" spans="26:27">
      <c r="Z2607" s="76">
        <v>45794</v>
      </c>
      <c r="AA2607" s="77">
        <v>44682</v>
      </c>
    </row>
    <row r="2608" spans="26:27">
      <c r="Z2608" s="76">
        <v>45795</v>
      </c>
      <c r="AA2608" s="77">
        <v>44682</v>
      </c>
    </row>
    <row r="2609" spans="26:27">
      <c r="Z2609" s="76">
        <v>45796</v>
      </c>
      <c r="AA2609" s="77">
        <v>44682</v>
      </c>
    </row>
    <row r="2610" spans="26:27">
      <c r="Z2610" s="76">
        <v>45797</v>
      </c>
      <c r="AA2610" s="77">
        <v>44682</v>
      </c>
    </row>
    <row r="2611" spans="26:27">
      <c r="Z2611" s="76">
        <v>45798</v>
      </c>
      <c r="AA2611" s="77">
        <v>44682</v>
      </c>
    </row>
    <row r="2612" spans="26:27">
      <c r="Z2612" s="76">
        <v>45799</v>
      </c>
      <c r="AA2612" s="77">
        <v>44682</v>
      </c>
    </row>
    <row r="2613" spans="26:27">
      <c r="Z2613" s="76">
        <v>45800</v>
      </c>
      <c r="AA2613" s="77">
        <v>44682</v>
      </c>
    </row>
    <row r="2614" spans="26:27">
      <c r="Z2614" s="76">
        <v>45801</v>
      </c>
      <c r="AA2614" s="77">
        <v>44682</v>
      </c>
    </row>
    <row r="2615" spans="26:27">
      <c r="Z2615" s="76">
        <v>45802</v>
      </c>
      <c r="AA2615" s="77">
        <v>44682</v>
      </c>
    </row>
    <row r="2616" spans="26:27">
      <c r="Z2616" s="76">
        <v>45803</v>
      </c>
      <c r="AA2616" s="77">
        <v>44682</v>
      </c>
    </row>
    <row r="2617" spans="26:27">
      <c r="Z2617" s="76">
        <v>45804</v>
      </c>
      <c r="AA2617" s="77">
        <v>44682</v>
      </c>
    </row>
    <row r="2618" spans="26:27">
      <c r="Z2618" s="76">
        <v>45805</v>
      </c>
      <c r="AA2618" s="77">
        <v>44682</v>
      </c>
    </row>
    <row r="2619" spans="26:27">
      <c r="Z2619" s="76">
        <v>45806</v>
      </c>
      <c r="AA2619" s="77">
        <v>44682</v>
      </c>
    </row>
    <row r="2620" spans="26:27">
      <c r="Z2620" s="76">
        <v>45807</v>
      </c>
      <c r="AA2620" s="77">
        <v>44682</v>
      </c>
    </row>
    <row r="2621" spans="26:27">
      <c r="Z2621" s="76">
        <v>45808</v>
      </c>
      <c r="AA2621" s="77">
        <v>44682</v>
      </c>
    </row>
    <row r="2622" spans="26:27">
      <c r="Z2622" s="76">
        <v>45809</v>
      </c>
      <c r="AA2622" s="77">
        <v>44713</v>
      </c>
    </row>
    <row r="2623" spans="26:27">
      <c r="Z2623" s="76">
        <v>45810</v>
      </c>
      <c r="AA2623" s="77">
        <v>44713</v>
      </c>
    </row>
    <row r="2624" spans="26:27">
      <c r="Z2624" s="76">
        <v>45811</v>
      </c>
      <c r="AA2624" s="77">
        <v>44713</v>
      </c>
    </row>
    <row r="2625" spans="26:27">
      <c r="Z2625" s="76">
        <v>45812</v>
      </c>
      <c r="AA2625" s="77">
        <v>44713</v>
      </c>
    </row>
    <row r="2626" spans="26:27">
      <c r="Z2626" s="76">
        <v>45813</v>
      </c>
      <c r="AA2626" s="77">
        <v>44713</v>
      </c>
    </row>
    <row r="2627" spans="26:27">
      <c r="Z2627" s="76">
        <v>45814</v>
      </c>
      <c r="AA2627" s="77">
        <v>44713</v>
      </c>
    </row>
    <row r="2628" spans="26:27">
      <c r="Z2628" s="76">
        <v>45815</v>
      </c>
      <c r="AA2628" s="77">
        <v>44713</v>
      </c>
    </row>
    <row r="2629" spans="26:27">
      <c r="Z2629" s="76">
        <v>45816</v>
      </c>
      <c r="AA2629" s="77">
        <v>44713</v>
      </c>
    </row>
    <row r="2630" spans="26:27">
      <c r="Z2630" s="76">
        <v>45817</v>
      </c>
      <c r="AA2630" s="77">
        <v>44713</v>
      </c>
    </row>
    <row r="2631" spans="26:27">
      <c r="Z2631" s="76">
        <v>45818</v>
      </c>
      <c r="AA2631" s="77">
        <v>44713</v>
      </c>
    </row>
    <row r="2632" spans="26:27">
      <c r="Z2632" s="76">
        <v>45819</v>
      </c>
      <c r="AA2632" s="77">
        <v>44713</v>
      </c>
    </row>
    <row r="2633" spans="26:27">
      <c r="Z2633" s="76">
        <v>45820</v>
      </c>
      <c r="AA2633" s="77">
        <v>44713</v>
      </c>
    </row>
    <row r="2634" spans="26:27">
      <c r="Z2634" s="76">
        <v>45821</v>
      </c>
      <c r="AA2634" s="77">
        <v>44713</v>
      </c>
    </row>
    <row r="2635" spans="26:27">
      <c r="Z2635" s="76">
        <v>45822</v>
      </c>
      <c r="AA2635" s="77">
        <v>44713</v>
      </c>
    </row>
    <row r="2636" spans="26:27">
      <c r="Z2636" s="76">
        <v>45823</v>
      </c>
      <c r="AA2636" s="77">
        <v>44713</v>
      </c>
    </row>
    <row r="2637" spans="26:27">
      <c r="Z2637" s="76">
        <v>45824</v>
      </c>
      <c r="AA2637" s="77">
        <v>44713</v>
      </c>
    </row>
    <row r="2638" spans="26:27">
      <c r="Z2638" s="76">
        <v>45825</v>
      </c>
      <c r="AA2638" s="77">
        <v>44713</v>
      </c>
    </row>
    <row r="2639" spans="26:27">
      <c r="Z2639" s="76">
        <v>45826</v>
      </c>
      <c r="AA2639" s="77">
        <v>44713</v>
      </c>
    </row>
    <row r="2640" spans="26:27">
      <c r="Z2640" s="76">
        <v>45827</v>
      </c>
      <c r="AA2640" s="77">
        <v>44713</v>
      </c>
    </row>
    <row r="2641" spans="26:27">
      <c r="Z2641" s="76">
        <v>45828</v>
      </c>
      <c r="AA2641" s="77">
        <v>44713</v>
      </c>
    </row>
    <row r="2642" spans="26:27">
      <c r="Z2642" s="76">
        <v>45829</v>
      </c>
      <c r="AA2642" s="77">
        <v>44713</v>
      </c>
    </row>
    <row r="2643" spans="26:27">
      <c r="Z2643" s="76">
        <v>45830</v>
      </c>
      <c r="AA2643" s="77">
        <v>44713</v>
      </c>
    </row>
    <row r="2644" spans="26:27">
      <c r="Z2644" s="76">
        <v>45831</v>
      </c>
      <c r="AA2644" s="77">
        <v>44713</v>
      </c>
    </row>
    <row r="2645" spans="26:27">
      <c r="Z2645" s="76">
        <v>45832</v>
      </c>
      <c r="AA2645" s="77">
        <v>44713</v>
      </c>
    </row>
    <row r="2646" spans="26:27">
      <c r="Z2646" s="76">
        <v>45833</v>
      </c>
      <c r="AA2646" s="77">
        <v>44713</v>
      </c>
    </row>
    <row r="2647" spans="26:27">
      <c r="Z2647" s="76">
        <v>45834</v>
      </c>
      <c r="AA2647" s="77">
        <v>44713</v>
      </c>
    </row>
    <row r="2648" spans="26:27">
      <c r="Z2648" s="76">
        <v>45835</v>
      </c>
      <c r="AA2648" s="77">
        <v>44713</v>
      </c>
    </row>
    <row r="2649" spans="26:27">
      <c r="Z2649" s="76">
        <v>45836</v>
      </c>
      <c r="AA2649" s="77">
        <v>44713</v>
      </c>
    </row>
    <row r="2650" spans="26:27">
      <c r="Z2650" s="76">
        <v>45837</v>
      </c>
      <c r="AA2650" s="77">
        <v>44713</v>
      </c>
    </row>
    <row r="2651" spans="26:27">
      <c r="Z2651" s="76">
        <v>45838</v>
      </c>
      <c r="AA2651" s="77">
        <v>44713</v>
      </c>
    </row>
    <row r="2652" spans="26:27">
      <c r="Z2652" s="76">
        <v>45839</v>
      </c>
      <c r="AA2652" s="77">
        <v>44743</v>
      </c>
    </row>
    <row r="2653" spans="26:27">
      <c r="Z2653" s="76">
        <v>45840</v>
      </c>
      <c r="AA2653" s="77">
        <v>44743</v>
      </c>
    </row>
    <row r="2654" spans="26:27">
      <c r="Z2654" s="76">
        <v>45841</v>
      </c>
      <c r="AA2654" s="77">
        <v>44743</v>
      </c>
    </row>
    <row r="2655" spans="26:27">
      <c r="Z2655" s="76">
        <v>45842</v>
      </c>
      <c r="AA2655" s="77">
        <v>44743</v>
      </c>
    </row>
    <row r="2656" spans="26:27">
      <c r="Z2656" s="76">
        <v>45843</v>
      </c>
      <c r="AA2656" s="77">
        <v>44743</v>
      </c>
    </row>
    <row r="2657" spans="26:27">
      <c r="Z2657" s="76">
        <v>45844</v>
      </c>
      <c r="AA2657" s="77">
        <v>44743</v>
      </c>
    </row>
    <row r="2658" spans="26:27">
      <c r="Z2658" s="76">
        <v>45845</v>
      </c>
      <c r="AA2658" s="77">
        <v>44743</v>
      </c>
    </row>
    <row r="2659" spans="26:27">
      <c r="Z2659" s="76">
        <v>45846</v>
      </c>
      <c r="AA2659" s="77">
        <v>44743</v>
      </c>
    </row>
    <row r="2660" spans="26:27">
      <c r="Z2660" s="76">
        <v>45847</v>
      </c>
      <c r="AA2660" s="77">
        <v>44743</v>
      </c>
    </row>
    <row r="2661" spans="26:27">
      <c r="Z2661" s="76">
        <v>45848</v>
      </c>
      <c r="AA2661" s="77">
        <v>44743</v>
      </c>
    </row>
    <row r="2662" spans="26:27">
      <c r="Z2662" s="76">
        <v>45849</v>
      </c>
      <c r="AA2662" s="77">
        <v>44743</v>
      </c>
    </row>
    <row r="2663" spans="26:27">
      <c r="Z2663" s="76">
        <v>45850</v>
      </c>
      <c r="AA2663" s="77">
        <v>44743</v>
      </c>
    </row>
    <row r="2664" spans="26:27">
      <c r="Z2664" s="76">
        <v>45851</v>
      </c>
      <c r="AA2664" s="77">
        <v>44743</v>
      </c>
    </row>
    <row r="2665" spans="26:27">
      <c r="Z2665" s="76">
        <v>45852</v>
      </c>
      <c r="AA2665" s="77">
        <v>44743</v>
      </c>
    </row>
    <row r="2666" spans="26:27">
      <c r="Z2666" s="76">
        <v>45853</v>
      </c>
      <c r="AA2666" s="77">
        <v>44743</v>
      </c>
    </row>
    <row r="2667" spans="26:27">
      <c r="Z2667" s="76">
        <v>45854</v>
      </c>
      <c r="AA2667" s="77">
        <v>44743</v>
      </c>
    </row>
    <row r="2668" spans="26:27">
      <c r="Z2668" s="76">
        <v>45855</v>
      </c>
      <c r="AA2668" s="77">
        <v>44743</v>
      </c>
    </row>
    <row r="2669" spans="26:27">
      <c r="Z2669" s="76">
        <v>45856</v>
      </c>
      <c r="AA2669" s="77">
        <v>44743</v>
      </c>
    </row>
    <row r="2670" spans="26:27">
      <c r="Z2670" s="76">
        <v>45857</v>
      </c>
      <c r="AA2670" s="77">
        <v>44743</v>
      </c>
    </row>
    <row r="2671" spans="26:27">
      <c r="Z2671" s="76">
        <v>45858</v>
      </c>
      <c r="AA2671" s="77">
        <v>44743</v>
      </c>
    </row>
    <row r="2672" spans="26:27">
      <c r="Z2672" s="76">
        <v>45859</v>
      </c>
      <c r="AA2672" s="77">
        <v>44743</v>
      </c>
    </row>
    <row r="2673" spans="26:27">
      <c r="Z2673" s="76">
        <v>45860</v>
      </c>
      <c r="AA2673" s="77">
        <v>44743</v>
      </c>
    </row>
    <row r="2674" spans="26:27">
      <c r="Z2674" s="76">
        <v>45861</v>
      </c>
      <c r="AA2674" s="77">
        <v>44743</v>
      </c>
    </row>
    <row r="2675" spans="26:27">
      <c r="Z2675" s="76">
        <v>45862</v>
      </c>
      <c r="AA2675" s="77">
        <v>44743</v>
      </c>
    </row>
    <row r="2676" spans="26:27">
      <c r="Z2676" s="76">
        <v>45863</v>
      </c>
      <c r="AA2676" s="77">
        <v>44743</v>
      </c>
    </row>
    <row r="2677" spans="26:27">
      <c r="Z2677" s="76">
        <v>45864</v>
      </c>
      <c r="AA2677" s="77">
        <v>44743</v>
      </c>
    </row>
    <row r="2678" spans="26:27">
      <c r="Z2678" s="76">
        <v>45865</v>
      </c>
      <c r="AA2678" s="77">
        <v>44743</v>
      </c>
    </row>
    <row r="2679" spans="26:27">
      <c r="Z2679" s="76">
        <v>45866</v>
      </c>
      <c r="AA2679" s="77">
        <v>44743</v>
      </c>
    </row>
    <row r="2680" spans="26:27">
      <c r="Z2680" s="76">
        <v>45867</v>
      </c>
      <c r="AA2680" s="77">
        <v>44743</v>
      </c>
    </row>
    <row r="2681" spans="26:27">
      <c r="Z2681" s="76">
        <v>45868</v>
      </c>
      <c r="AA2681" s="77">
        <v>44743</v>
      </c>
    </row>
    <row r="2682" spans="26:27">
      <c r="Z2682" s="76">
        <v>45869</v>
      </c>
      <c r="AA2682" s="77">
        <v>44743</v>
      </c>
    </row>
    <row r="2683" spans="26:27">
      <c r="Z2683" s="76">
        <v>45870</v>
      </c>
      <c r="AA2683" s="77">
        <v>44774</v>
      </c>
    </row>
    <row r="2684" spans="26:27">
      <c r="Z2684" s="76">
        <v>45871</v>
      </c>
      <c r="AA2684" s="77">
        <v>44774</v>
      </c>
    </row>
    <row r="2685" spans="26:27">
      <c r="Z2685" s="76">
        <v>45872</v>
      </c>
      <c r="AA2685" s="77">
        <v>44774</v>
      </c>
    </row>
    <row r="2686" spans="26:27">
      <c r="Z2686" s="76">
        <v>45873</v>
      </c>
      <c r="AA2686" s="77">
        <v>44774</v>
      </c>
    </row>
    <row r="2687" spans="26:27">
      <c r="Z2687" s="76">
        <v>45874</v>
      </c>
      <c r="AA2687" s="77">
        <v>44774</v>
      </c>
    </row>
    <row r="2688" spans="26:27">
      <c r="Z2688" s="76">
        <v>45875</v>
      </c>
      <c r="AA2688" s="77">
        <v>44774</v>
      </c>
    </row>
    <row r="2689" spans="26:27">
      <c r="Z2689" s="76">
        <v>45876</v>
      </c>
      <c r="AA2689" s="77">
        <v>44774</v>
      </c>
    </row>
    <row r="2690" spans="26:27">
      <c r="Z2690" s="76">
        <v>45877</v>
      </c>
      <c r="AA2690" s="77">
        <v>44774</v>
      </c>
    </row>
    <row r="2691" spans="26:27">
      <c r="Z2691" s="76">
        <v>45878</v>
      </c>
      <c r="AA2691" s="77">
        <v>44774</v>
      </c>
    </row>
    <row r="2692" spans="26:27">
      <c r="Z2692" s="76">
        <v>45879</v>
      </c>
      <c r="AA2692" s="77">
        <v>44774</v>
      </c>
    </row>
    <row r="2693" spans="26:27">
      <c r="Z2693" s="76">
        <v>45880</v>
      </c>
      <c r="AA2693" s="77">
        <v>44774</v>
      </c>
    </row>
    <row r="2694" spans="26:27">
      <c r="Z2694" s="76">
        <v>45881</v>
      </c>
      <c r="AA2694" s="77">
        <v>44774</v>
      </c>
    </row>
    <row r="2695" spans="26:27">
      <c r="Z2695" s="76">
        <v>45882</v>
      </c>
      <c r="AA2695" s="77">
        <v>44774</v>
      </c>
    </row>
    <row r="2696" spans="26:27">
      <c r="Z2696" s="76">
        <v>45883</v>
      </c>
      <c r="AA2696" s="77">
        <v>44774</v>
      </c>
    </row>
    <row r="2697" spans="26:27">
      <c r="Z2697" s="76">
        <v>45884</v>
      </c>
      <c r="AA2697" s="77">
        <v>44774</v>
      </c>
    </row>
    <row r="2698" spans="26:27">
      <c r="Z2698" s="76">
        <v>45885</v>
      </c>
      <c r="AA2698" s="77">
        <v>44774</v>
      </c>
    </row>
    <row r="2699" spans="26:27">
      <c r="Z2699" s="76">
        <v>45886</v>
      </c>
      <c r="AA2699" s="77">
        <v>44774</v>
      </c>
    </row>
    <row r="2700" spans="26:27">
      <c r="Z2700" s="76">
        <v>45887</v>
      </c>
      <c r="AA2700" s="77">
        <v>44774</v>
      </c>
    </row>
    <row r="2701" spans="26:27">
      <c r="Z2701" s="76">
        <v>45888</v>
      </c>
      <c r="AA2701" s="77">
        <v>44774</v>
      </c>
    </row>
    <row r="2702" spans="26:27">
      <c r="Z2702" s="76">
        <v>45889</v>
      </c>
      <c r="AA2702" s="77">
        <v>44774</v>
      </c>
    </row>
    <row r="2703" spans="26:27">
      <c r="Z2703" s="76">
        <v>45890</v>
      </c>
      <c r="AA2703" s="77">
        <v>44774</v>
      </c>
    </row>
    <row r="2704" spans="26:27">
      <c r="Z2704" s="76">
        <v>45891</v>
      </c>
      <c r="AA2704" s="77">
        <v>44774</v>
      </c>
    </row>
    <row r="2705" spans="26:27">
      <c r="Z2705" s="76">
        <v>45892</v>
      </c>
      <c r="AA2705" s="77">
        <v>44774</v>
      </c>
    </row>
    <row r="2706" spans="26:27">
      <c r="Z2706" s="76">
        <v>45893</v>
      </c>
      <c r="AA2706" s="77">
        <v>44774</v>
      </c>
    </row>
    <row r="2707" spans="26:27">
      <c r="Z2707" s="76">
        <v>45894</v>
      </c>
      <c r="AA2707" s="77">
        <v>44774</v>
      </c>
    </row>
    <row r="2708" spans="26:27">
      <c r="Z2708" s="76">
        <v>45895</v>
      </c>
      <c r="AA2708" s="77">
        <v>44774</v>
      </c>
    </row>
    <row r="2709" spans="26:27">
      <c r="Z2709" s="76">
        <v>45896</v>
      </c>
      <c r="AA2709" s="77">
        <v>44774</v>
      </c>
    </row>
    <row r="2710" spans="26:27">
      <c r="Z2710" s="76">
        <v>45897</v>
      </c>
      <c r="AA2710" s="77">
        <v>44774</v>
      </c>
    </row>
    <row r="2711" spans="26:27">
      <c r="Z2711" s="76">
        <v>45898</v>
      </c>
      <c r="AA2711" s="77">
        <v>44774</v>
      </c>
    </row>
    <row r="2712" spans="26:27">
      <c r="Z2712" s="76">
        <v>45899</v>
      </c>
      <c r="AA2712" s="77">
        <v>44774</v>
      </c>
    </row>
    <row r="2713" spans="26:27">
      <c r="Z2713" s="76">
        <v>45900</v>
      </c>
      <c r="AA2713" s="77">
        <v>44774</v>
      </c>
    </row>
    <row r="2714" spans="26:27">
      <c r="Z2714" s="76">
        <v>45901</v>
      </c>
      <c r="AA2714" s="77">
        <v>44805</v>
      </c>
    </row>
    <row r="2715" spans="26:27">
      <c r="Z2715" s="76">
        <v>45902</v>
      </c>
      <c r="AA2715" s="77">
        <v>44805</v>
      </c>
    </row>
    <row r="2716" spans="26:27">
      <c r="Z2716" s="76">
        <v>45903</v>
      </c>
      <c r="AA2716" s="77">
        <v>44805</v>
      </c>
    </row>
    <row r="2717" spans="26:27">
      <c r="Z2717" s="76">
        <v>45904</v>
      </c>
      <c r="AA2717" s="77">
        <v>44805</v>
      </c>
    </row>
    <row r="2718" spans="26:27">
      <c r="Z2718" s="76">
        <v>45905</v>
      </c>
      <c r="AA2718" s="77">
        <v>44805</v>
      </c>
    </row>
    <row r="2719" spans="26:27">
      <c r="Z2719" s="76">
        <v>45906</v>
      </c>
      <c r="AA2719" s="77">
        <v>44805</v>
      </c>
    </row>
    <row r="2720" spans="26:27">
      <c r="Z2720" s="76">
        <v>45907</v>
      </c>
      <c r="AA2720" s="77">
        <v>44805</v>
      </c>
    </row>
    <row r="2721" spans="26:27">
      <c r="Z2721" s="76">
        <v>45908</v>
      </c>
      <c r="AA2721" s="77">
        <v>44805</v>
      </c>
    </row>
    <row r="2722" spans="26:27">
      <c r="Z2722" s="76">
        <v>45909</v>
      </c>
      <c r="AA2722" s="77">
        <v>44805</v>
      </c>
    </row>
    <row r="2723" spans="26:27">
      <c r="Z2723" s="76">
        <v>45910</v>
      </c>
      <c r="AA2723" s="77">
        <v>44805</v>
      </c>
    </row>
    <row r="2724" spans="26:27">
      <c r="Z2724" s="76">
        <v>45911</v>
      </c>
      <c r="AA2724" s="77">
        <v>44805</v>
      </c>
    </row>
    <row r="2725" spans="26:27">
      <c r="Z2725" s="76">
        <v>45912</v>
      </c>
      <c r="AA2725" s="77">
        <v>44805</v>
      </c>
    </row>
    <row r="2726" spans="26:27">
      <c r="Z2726" s="76">
        <v>45913</v>
      </c>
      <c r="AA2726" s="77">
        <v>44805</v>
      </c>
    </row>
    <row r="2727" spans="26:27">
      <c r="Z2727" s="76">
        <v>45914</v>
      </c>
      <c r="AA2727" s="77">
        <v>44805</v>
      </c>
    </row>
    <row r="2728" spans="26:27">
      <c r="Z2728" s="76">
        <v>45915</v>
      </c>
      <c r="AA2728" s="77">
        <v>44805</v>
      </c>
    </row>
    <row r="2729" spans="26:27">
      <c r="Z2729" s="76">
        <v>45916</v>
      </c>
      <c r="AA2729" s="77">
        <v>44805</v>
      </c>
    </row>
    <row r="2730" spans="26:27">
      <c r="Z2730" s="76">
        <v>45917</v>
      </c>
      <c r="AA2730" s="77">
        <v>44805</v>
      </c>
    </row>
    <row r="2731" spans="26:27">
      <c r="Z2731" s="76">
        <v>45918</v>
      </c>
      <c r="AA2731" s="77">
        <v>44805</v>
      </c>
    </row>
    <row r="2732" spans="26:27">
      <c r="Z2732" s="76">
        <v>45919</v>
      </c>
      <c r="AA2732" s="77">
        <v>44805</v>
      </c>
    </row>
    <row r="2733" spans="26:27">
      <c r="Z2733" s="76">
        <v>45920</v>
      </c>
      <c r="AA2733" s="77">
        <v>44805</v>
      </c>
    </row>
    <row r="2734" spans="26:27">
      <c r="Z2734" s="76">
        <v>45921</v>
      </c>
      <c r="AA2734" s="77">
        <v>44805</v>
      </c>
    </row>
    <row r="2735" spans="26:27">
      <c r="Z2735" s="76">
        <v>45922</v>
      </c>
      <c r="AA2735" s="77">
        <v>44805</v>
      </c>
    </row>
    <row r="2736" spans="26:27">
      <c r="Z2736" s="76">
        <v>45923</v>
      </c>
      <c r="AA2736" s="77">
        <v>44805</v>
      </c>
    </row>
    <row r="2737" spans="26:27">
      <c r="Z2737" s="76">
        <v>45924</v>
      </c>
      <c r="AA2737" s="77">
        <v>44805</v>
      </c>
    </row>
    <row r="2738" spans="26:27">
      <c r="Z2738" s="76">
        <v>45925</v>
      </c>
      <c r="AA2738" s="77">
        <v>44805</v>
      </c>
    </row>
    <row r="2739" spans="26:27">
      <c r="Z2739" s="76">
        <v>45926</v>
      </c>
      <c r="AA2739" s="77">
        <v>44805</v>
      </c>
    </row>
    <row r="2740" spans="26:27">
      <c r="Z2740" s="76">
        <v>45927</v>
      </c>
      <c r="AA2740" s="77">
        <v>44805</v>
      </c>
    </row>
    <row r="2741" spans="26:27">
      <c r="Z2741" s="76">
        <v>45928</v>
      </c>
      <c r="AA2741" s="77">
        <v>44805</v>
      </c>
    </row>
    <row r="2742" spans="26:27">
      <c r="Z2742" s="76">
        <v>45929</v>
      </c>
      <c r="AA2742" s="77">
        <v>44805</v>
      </c>
    </row>
    <row r="2743" spans="26:27">
      <c r="Z2743" s="76">
        <v>45930</v>
      </c>
      <c r="AA2743" s="77">
        <v>44805</v>
      </c>
    </row>
    <row r="2744" spans="26:27">
      <c r="Z2744" s="76">
        <v>45931</v>
      </c>
      <c r="AA2744" s="77">
        <v>44835</v>
      </c>
    </row>
    <row r="2745" spans="26:27">
      <c r="Z2745" s="76">
        <v>45932</v>
      </c>
      <c r="AA2745" s="77">
        <v>44835</v>
      </c>
    </row>
    <row r="2746" spans="26:27">
      <c r="Z2746" s="76">
        <v>45933</v>
      </c>
      <c r="AA2746" s="77">
        <v>44835</v>
      </c>
    </row>
    <row r="2747" spans="26:27">
      <c r="Z2747" s="76">
        <v>45934</v>
      </c>
      <c r="AA2747" s="77">
        <v>44835</v>
      </c>
    </row>
    <row r="2748" spans="26:27">
      <c r="Z2748" s="76">
        <v>45935</v>
      </c>
      <c r="AA2748" s="77">
        <v>44835</v>
      </c>
    </row>
    <row r="2749" spans="26:27">
      <c r="Z2749" s="76">
        <v>45936</v>
      </c>
      <c r="AA2749" s="77">
        <v>44835</v>
      </c>
    </row>
    <row r="2750" spans="26:27">
      <c r="Z2750" s="76">
        <v>45937</v>
      </c>
      <c r="AA2750" s="77">
        <v>44835</v>
      </c>
    </row>
    <row r="2751" spans="26:27">
      <c r="Z2751" s="76">
        <v>45938</v>
      </c>
      <c r="AA2751" s="77">
        <v>44835</v>
      </c>
    </row>
    <row r="2752" spans="26:27">
      <c r="Z2752" s="76">
        <v>45939</v>
      </c>
      <c r="AA2752" s="77">
        <v>44835</v>
      </c>
    </row>
    <row r="2753" spans="26:27">
      <c r="Z2753" s="76">
        <v>45940</v>
      </c>
      <c r="AA2753" s="77">
        <v>44835</v>
      </c>
    </row>
    <row r="2754" spans="26:27">
      <c r="Z2754" s="76">
        <v>45941</v>
      </c>
      <c r="AA2754" s="77">
        <v>44835</v>
      </c>
    </row>
    <row r="2755" spans="26:27">
      <c r="Z2755" s="76">
        <v>45942</v>
      </c>
      <c r="AA2755" s="77">
        <v>44835</v>
      </c>
    </row>
    <row r="2756" spans="26:27">
      <c r="Z2756" s="76">
        <v>45943</v>
      </c>
      <c r="AA2756" s="77">
        <v>44835</v>
      </c>
    </row>
    <row r="2757" spans="26:27">
      <c r="Z2757" s="76">
        <v>45944</v>
      </c>
      <c r="AA2757" s="77">
        <v>44835</v>
      </c>
    </row>
    <row r="2758" spans="26:27">
      <c r="Z2758" s="76">
        <v>45945</v>
      </c>
      <c r="AA2758" s="77">
        <v>44835</v>
      </c>
    </row>
    <row r="2759" spans="26:27">
      <c r="Z2759" s="76">
        <v>45946</v>
      </c>
      <c r="AA2759" s="77">
        <v>44835</v>
      </c>
    </row>
    <row r="2760" spans="26:27">
      <c r="Z2760" s="76">
        <v>45947</v>
      </c>
      <c r="AA2760" s="77">
        <v>44835</v>
      </c>
    </row>
    <row r="2761" spans="26:27">
      <c r="Z2761" s="76">
        <v>45948</v>
      </c>
      <c r="AA2761" s="77">
        <v>44835</v>
      </c>
    </row>
    <row r="2762" spans="26:27">
      <c r="Z2762" s="76">
        <v>45949</v>
      </c>
      <c r="AA2762" s="77">
        <v>44835</v>
      </c>
    </row>
    <row r="2763" spans="26:27">
      <c r="Z2763" s="76">
        <v>45950</v>
      </c>
      <c r="AA2763" s="77">
        <v>44835</v>
      </c>
    </row>
    <row r="2764" spans="26:27">
      <c r="Z2764" s="76">
        <v>45951</v>
      </c>
      <c r="AA2764" s="77">
        <v>44835</v>
      </c>
    </row>
    <row r="2765" spans="26:27">
      <c r="Z2765" s="76">
        <v>45952</v>
      </c>
      <c r="AA2765" s="77">
        <v>44835</v>
      </c>
    </row>
    <row r="2766" spans="26:27">
      <c r="Z2766" s="76">
        <v>45953</v>
      </c>
      <c r="AA2766" s="77">
        <v>44835</v>
      </c>
    </row>
    <row r="2767" spans="26:27">
      <c r="Z2767" s="76">
        <v>45954</v>
      </c>
      <c r="AA2767" s="77">
        <v>44835</v>
      </c>
    </row>
    <row r="2768" spans="26:27">
      <c r="Z2768" s="76">
        <v>45955</v>
      </c>
      <c r="AA2768" s="77">
        <v>44835</v>
      </c>
    </row>
    <row r="2769" spans="26:27">
      <c r="Z2769" s="76">
        <v>45956</v>
      </c>
      <c r="AA2769" s="77">
        <v>44835</v>
      </c>
    </row>
    <row r="2770" spans="26:27">
      <c r="Z2770" s="76">
        <v>45957</v>
      </c>
      <c r="AA2770" s="77">
        <v>44835</v>
      </c>
    </row>
    <row r="2771" spans="26:27">
      <c r="Z2771" s="76">
        <v>45958</v>
      </c>
      <c r="AA2771" s="77">
        <v>44835</v>
      </c>
    </row>
    <row r="2772" spans="26:27">
      <c r="Z2772" s="76">
        <v>45959</v>
      </c>
      <c r="AA2772" s="77">
        <v>44835</v>
      </c>
    </row>
    <row r="2773" spans="26:27">
      <c r="Z2773" s="76">
        <v>45960</v>
      </c>
      <c r="AA2773" s="77">
        <v>44835</v>
      </c>
    </row>
    <row r="2774" spans="26:27">
      <c r="Z2774" s="76">
        <v>45961</v>
      </c>
      <c r="AA2774" s="77">
        <v>44835</v>
      </c>
    </row>
    <row r="2775" spans="26:27">
      <c r="Z2775" s="76">
        <v>45962</v>
      </c>
      <c r="AA2775" s="77">
        <v>44866</v>
      </c>
    </row>
    <row r="2776" spans="26:27">
      <c r="Z2776" s="76">
        <v>45963</v>
      </c>
      <c r="AA2776" s="77">
        <v>44866</v>
      </c>
    </row>
    <row r="2777" spans="26:27">
      <c r="Z2777" s="76">
        <v>45964</v>
      </c>
      <c r="AA2777" s="77">
        <v>44866</v>
      </c>
    </row>
    <row r="2778" spans="26:27">
      <c r="Z2778" s="76">
        <v>45965</v>
      </c>
      <c r="AA2778" s="77">
        <v>44866</v>
      </c>
    </row>
    <row r="2779" spans="26:27">
      <c r="Z2779" s="76">
        <v>45966</v>
      </c>
      <c r="AA2779" s="77">
        <v>44866</v>
      </c>
    </row>
    <row r="2780" spans="26:27">
      <c r="Z2780" s="76">
        <v>45967</v>
      </c>
      <c r="AA2780" s="77">
        <v>44866</v>
      </c>
    </row>
    <row r="2781" spans="26:27">
      <c r="Z2781" s="76">
        <v>45968</v>
      </c>
      <c r="AA2781" s="77">
        <v>44866</v>
      </c>
    </row>
    <row r="2782" spans="26:27">
      <c r="Z2782" s="76">
        <v>45969</v>
      </c>
      <c r="AA2782" s="77">
        <v>44866</v>
      </c>
    </row>
    <row r="2783" spans="26:27">
      <c r="Z2783" s="76">
        <v>45970</v>
      </c>
      <c r="AA2783" s="77">
        <v>44866</v>
      </c>
    </row>
    <row r="2784" spans="26:27">
      <c r="Z2784" s="76">
        <v>45971</v>
      </c>
      <c r="AA2784" s="77">
        <v>44866</v>
      </c>
    </row>
    <row r="2785" spans="26:27">
      <c r="Z2785" s="76">
        <v>45972</v>
      </c>
      <c r="AA2785" s="77">
        <v>44866</v>
      </c>
    </row>
    <row r="2786" spans="26:27">
      <c r="Z2786" s="76">
        <v>45973</v>
      </c>
      <c r="AA2786" s="77">
        <v>44866</v>
      </c>
    </row>
    <row r="2787" spans="26:27">
      <c r="Z2787" s="76">
        <v>45974</v>
      </c>
      <c r="AA2787" s="77">
        <v>44866</v>
      </c>
    </row>
    <row r="2788" spans="26:27">
      <c r="Z2788" s="76">
        <v>45975</v>
      </c>
      <c r="AA2788" s="77">
        <v>44866</v>
      </c>
    </row>
    <row r="2789" spans="26:27">
      <c r="Z2789" s="76">
        <v>45976</v>
      </c>
      <c r="AA2789" s="77">
        <v>44866</v>
      </c>
    </row>
    <row r="2790" spans="26:27">
      <c r="Z2790" s="76">
        <v>45977</v>
      </c>
      <c r="AA2790" s="77">
        <v>44866</v>
      </c>
    </row>
    <row r="2791" spans="26:27">
      <c r="Z2791" s="76">
        <v>45978</v>
      </c>
      <c r="AA2791" s="77">
        <v>44866</v>
      </c>
    </row>
    <row r="2792" spans="26:27">
      <c r="Z2792" s="76">
        <v>45979</v>
      </c>
      <c r="AA2792" s="77">
        <v>44866</v>
      </c>
    </row>
    <row r="2793" spans="26:27">
      <c r="Z2793" s="76">
        <v>45980</v>
      </c>
      <c r="AA2793" s="77">
        <v>44866</v>
      </c>
    </row>
    <row r="2794" spans="26:27">
      <c r="Z2794" s="76">
        <v>45981</v>
      </c>
      <c r="AA2794" s="77">
        <v>44866</v>
      </c>
    </row>
    <row r="2795" spans="26:27">
      <c r="Z2795" s="76">
        <v>45982</v>
      </c>
      <c r="AA2795" s="77">
        <v>44866</v>
      </c>
    </row>
    <row r="2796" spans="26:27">
      <c r="Z2796" s="76">
        <v>45983</v>
      </c>
      <c r="AA2796" s="77">
        <v>44866</v>
      </c>
    </row>
    <row r="2797" spans="26:27">
      <c r="Z2797" s="76">
        <v>45984</v>
      </c>
      <c r="AA2797" s="77">
        <v>44866</v>
      </c>
    </row>
    <row r="2798" spans="26:27">
      <c r="Z2798" s="76">
        <v>45985</v>
      </c>
      <c r="AA2798" s="77">
        <v>44866</v>
      </c>
    </row>
    <row r="2799" spans="26:27">
      <c r="Z2799" s="76">
        <v>45986</v>
      </c>
      <c r="AA2799" s="77">
        <v>44866</v>
      </c>
    </row>
    <row r="2800" spans="26:27">
      <c r="Z2800" s="76">
        <v>45987</v>
      </c>
      <c r="AA2800" s="77">
        <v>44866</v>
      </c>
    </row>
    <row r="2801" spans="26:27">
      <c r="Z2801" s="76">
        <v>45988</v>
      </c>
      <c r="AA2801" s="77">
        <v>44866</v>
      </c>
    </row>
    <row r="2802" spans="26:27">
      <c r="Z2802" s="76">
        <v>45989</v>
      </c>
      <c r="AA2802" s="77">
        <v>44866</v>
      </c>
    </row>
    <row r="2803" spans="26:27">
      <c r="Z2803" s="76">
        <v>45990</v>
      </c>
      <c r="AA2803" s="77">
        <v>44866</v>
      </c>
    </row>
    <row r="2804" spans="26:27">
      <c r="Z2804" s="76">
        <v>45991</v>
      </c>
      <c r="AA2804" s="77">
        <v>44866</v>
      </c>
    </row>
    <row r="2805" spans="26:27">
      <c r="Z2805" s="76">
        <v>45992</v>
      </c>
      <c r="AA2805" s="77">
        <v>44896</v>
      </c>
    </row>
    <row r="2806" spans="26:27">
      <c r="Z2806" s="76">
        <v>45993</v>
      </c>
      <c r="AA2806" s="77">
        <v>44896</v>
      </c>
    </row>
    <row r="2807" spans="26:27">
      <c r="Z2807" s="76">
        <v>45994</v>
      </c>
      <c r="AA2807" s="77">
        <v>44896</v>
      </c>
    </row>
    <row r="2808" spans="26:27">
      <c r="Z2808" s="76">
        <v>45995</v>
      </c>
      <c r="AA2808" s="77">
        <v>44896</v>
      </c>
    </row>
    <row r="2809" spans="26:27">
      <c r="Z2809" s="76">
        <v>45996</v>
      </c>
      <c r="AA2809" s="77">
        <v>44896</v>
      </c>
    </row>
    <row r="2810" spans="26:27">
      <c r="Z2810" s="76">
        <v>45997</v>
      </c>
      <c r="AA2810" s="77">
        <v>44896</v>
      </c>
    </row>
    <row r="2811" spans="26:27">
      <c r="Z2811" s="76">
        <v>45998</v>
      </c>
      <c r="AA2811" s="77">
        <v>44896</v>
      </c>
    </row>
    <row r="2812" spans="26:27">
      <c r="Z2812" s="76">
        <v>45999</v>
      </c>
      <c r="AA2812" s="77">
        <v>44896</v>
      </c>
    </row>
    <row r="2813" spans="26:27">
      <c r="Z2813" s="76">
        <v>46000</v>
      </c>
      <c r="AA2813" s="77">
        <v>44896</v>
      </c>
    </row>
    <row r="2814" spans="26:27">
      <c r="Z2814" s="76">
        <v>46001</v>
      </c>
      <c r="AA2814" s="77">
        <v>44896</v>
      </c>
    </row>
    <row r="2815" spans="26:27">
      <c r="Z2815" s="76">
        <v>46002</v>
      </c>
      <c r="AA2815" s="77">
        <v>44896</v>
      </c>
    </row>
    <row r="2816" spans="26:27">
      <c r="Z2816" s="76">
        <v>46003</v>
      </c>
      <c r="AA2816" s="77">
        <v>44896</v>
      </c>
    </row>
    <row r="2817" spans="26:27">
      <c r="Z2817" s="76">
        <v>46004</v>
      </c>
      <c r="AA2817" s="77">
        <v>44896</v>
      </c>
    </row>
    <row r="2818" spans="26:27">
      <c r="Z2818" s="76">
        <v>46005</v>
      </c>
      <c r="AA2818" s="77">
        <v>44896</v>
      </c>
    </row>
    <row r="2819" spans="26:27">
      <c r="Z2819" s="76">
        <v>46006</v>
      </c>
      <c r="AA2819" s="77">
        <v>44896</v>
      </c>
    </row>
    <row r="2820" spans="26:27">
      <c r="Z2820" s="76">
        <v>46007</v>
      </c>
      <c r="AA2820" s="77">
        <v>44896</v>
      </c>
    </row>
    <row r="2821" spans="26:27">
      <c r="Z2821" s="76">
        <v>46008</v>
      </c>
      <c r="AA2821" s="77">
        <v>44896</v>
      </c>
    </row>
    <row r="2822" spans="26:27">
      <c r="Z2822" s="76">
        <v>46009</v>
      </c>
      <c r="AA2822" s="77">
        <v>44896</v>
      </c>
    </row>
    <row r="2823" spans="26:27">
      <c r="Z2823" s="76">
        <v>46010</v>
      </c>
      <c r="AA2823" s="77">
        <v>44896</v>
      </c>
    </row>
    <row r="2824" spans="26:27">
      <c r="Z2824" s="76">
        <v>46011</v>
      </c>
      <c r="AA2824" s="77">
        <v>44896</v>
      </c>
    </row>
    <row r="2825" spans="26:27">
      <c r="Z2825" s="76">
        <v>46012</v>
      </c>
      <c r="AA2825" s="77">
        <v>44896</v>
      </c>
    </row>
    <row r="2826" spans="26:27">
      <c r="Z2826" s="76">
        <v>46013</v>
      </c>
      <c r="AA2826" s="77">
        <v>44896</v>
      </c>
    </row>
    <row r="2827" spans="26:27">
      <c r="Z2827" s="76">
        <v>46014</v>
      </c>
      <c r="AA2827" s="77">
        <v>44896</v>
      </c>
    </row>
    <row r="2828" spans="26:27">
      <c r="Z2828" s="76">
        <v>46015</v>
      </c>
      <c r="AA2828" s="77">
        <v>44896</v>
      </c>
    </row>
    <row r="2829" spans="26:27">
      <c r="Z2829" s="76">
        <v>46016</v>
      </c>
      <c r="AA2829" s="77">
        <v>44896</v>
      </c>
    </row>
    <row r="2830" spans="26:27">
      <c r="Z2830" s="76">
        <v>46017</v>
      </c>
      <c r="AA2830" s="77">
        <v>44896</v>
      </c>
    </row>
    <row r="2831" spans="26:27">
      <c r="Z2831" s="76">
        <v>46018</v>
      </c>
      <c r="AA2831" s="77">
        <v>44896</v>
      </c>
    </row>
    <row r="2832" spans="26:27">
      <c r="Z2832" s="76">
        <v>46019</v>
      </c>
      <c r="AA2832" s="77">
        <v>44896</v>
      </c>
    </row>
    <row r="2833" spans="26:27">
      <c r="Z2833" s="76">
        <v>46020</v>
      </c>
      <c r="AA2833" s="77">
        <v>44896</v>
      </c>
    </row>
    <row r="2834" spans="26:27">
      <c r="Z2834" s="76">
        <v>46021</v>
      </c>
      <c r="AA2834" s="77">
        <v>44896</v>
      </c>
    </row>
    <row r="2835" spans="26:27">
      <c r="Z2835" s="76">
        <v>46022</v>
      </c>
      <c r="AA2835" s="77">
        <v>44896</v>
      </c>
    </row>
    <row r="2836" spans="26:27">
      <c r="Z2836" s="76">
        <v>46023</v>
      </c>
      <c r="AA2836" s="77">
        <v>44927</v>
      </c>
    </row>
    <row r="2837" spans="26:27">
      <c r="Z2837" s="76">
        <v>46024</v>
      </c>
      <c r="AA2837" s="77">
        <v>44927</v>
      </c>
    </row>
    <row r="2838" spans="26:27">
      <c r="Z2838" s="76">
        <v>46025</v>
      </c>
      <c r="AA2838" s="77">
        <v>44927</v>
      </c>
    </row>
    <row r="2839" spans="26:27">
      <c r="Z2839" s="76">
        <v>46026</v>
      </c>
      <c r="AA2839" s="77">
        <v>44927</v>
      </c>
    </row>
    <row r="2840" spans="26:27">
      <c r="Z2840" s="76">
        <v>46027</v>
      </c>
      <c r="AA2840" s="77">
        <v>44927</v>
      </c>
    </row>
    <row r="2841" spans="26:27">
      <c r="Z2841" s="76">
        <v>46028</v>
      </c>
      <c r="AA2841" s="77">
        <v>44927</v>
      </c>
    </row>
    <row r="2842" spans="26:27">
      <c r="Z2842" s="76">
        <v>46029</v>
      </c>
      <c r="AA2842" s="77">
        <v>44927</v>
      </c>
    </row>
    <row r="2843" spans="26:27">
      <c r="Z2843" s="76">
        <v>46030</v>
      </c>
      <c r="AA2843" s="77">
        <v>44927</v>
      </c>
    </row>
    <row r="2844" spans="26:27">
      <c r="Z2844" s="76">
        <v>46031</v>
      </c>
      <c r="AA2844" s="77">
        <v>44927</v>
      </c>
    </row>
    <row r="2845" spans="26:27">
      <c r="Z2845" s="76">
        <v>46032</v>
      </c>
      <c r="AA2845" s="77">
        <v>44927</v>
      </c>
    </row>
    <row r="2846" spans="26:27">
      <c r="Z2846" s="76">
        <v>46033</v>
      </c>
      <c r="AA2846" s="77">
        <v>44927</v>
      </c>
    </row>
    <row r="2847" spans="26:27">
      <c r="Z2847" s="76">
        <v>46034</v>
      </c>
      <c r="AA2847" s="77">
        <v>44927</v>
      </c>
    </row>
    <row r="2848" spans="26:27">
      <c r="Z2848" s="76">
        <v>46035</v>
      </c>
      <c r="AA2848" s="77">
        <v>44927</v>
      </c>
    </row>
    <row r="2849" spans="26:27">
      <c r="Z2849" s="76">
        <v>46036</v>
      </c>
      <c r="AA2849" s="77">
        <v>44927</v>
      </c>
    </row>
    <row r="2850" spans="26:27">
      <c r="Z2850" s="76">
        <v>46037</v>
      </c>
      <c r="AA2850" s="77">
        <v>44927</v>
      </c>
    </row>
    <row r="2851" spans="26:27">
      <c r="Z2851" s="76">
        <v>46038</v>
      </c>
      <c r="AA2851" s="77">
        <v>44927</v>
      </c>
    </row>
    <row r="2852" spans="26:27">
      <c r="Z2852" s="76">
        <v>46039</v>
      </c>
      <c r="AA2852" s="77">
        <v>44927</v>
      </c>
    </row>
    <row r="2853" spans="26:27">
      <c r="Z2853" s="76">
        <v>46040</v>
      </c>
      <c r="AA2853" s="77">
        <v>44927</v>
      </c>
    </row>
    <row r="2854" spans="26:27">
      <c r="Z2854" s="76">
        <v>46041</v>
      </c>
      <c r="AA2854" s="77">
        <v>44927</v>
      </c>
    </row>
    <row r="2855" spans="26:27">
      <c r="Z2855" s="76">
        <v>46042</v>
      </c>
      <c r="AA2855" s="77">
        <v>44927</v>
      </c>
    </row>
    <row r="2856" spans="26:27">
      <c r="Z2856" s="76">
        <v>46043</v>
      </c>
      <c r="AA2856" s="77">
        <v>44927</v>
      </c>
    </row>
    <row r="2857" spans="26:27">
      <c r="Z2857" s="76">
        <v>46044</v>
      </c>
      <c r="AA2857" s="77">
        <v>44927</v>
      </c>
    </row>
    <row r="2858" spans="26:27">
      <c r="Z2858" s="76">
        <v>46045</v>
      </c>
      <c r="AA2858" s="77">
        <v>44927</v>
      </c>
    </row>
    <row r="2859" spans="26:27">
      <c r="Z2859" s="76">
        <v>46046</v>
      </c>
      <c r="AA2859" s="77">
        <v>44927</v>
      </c>
    </row>
    <row r="2860" spans="26:27">
      <c r="Z2860" s="76">
        <v>46047</v>
      </c>
      <c r="AA2860" s="77">
        <v>44927</v>
      </c>
    </row>
    <row r="2861" spans="26:27">
      <c r="Z2861" s="76">
        <v>46048</v>
      </c>
      <c r="AA2861" s="77">
        <v>44927</v>
      </c>
    </row>
    <row r="2862" spans="26:27">
      <c r="Z2862" s="76">
        <v>46049</v>
      </c>
      <c r="AA2862" s="77">
        <v>44927</v>
      </c>
    </row>
    <row r="2863" spans="26:27">
      <c r="Z2863" s="76">
        <v>46050</v>
      </c>
      <c r="AA2863" s="77">
        <v>44927</v>
      </c>
    </row>
    <row r="2864" spans="26:27">
      <c r="Z2864" s="76">
        <v>46051</v>
      </c>
      <c r="AA2864" s="77">
        <v>44927</v>
      </c>
    </row>
    <row r="2865" spans="26:27">
      <c r="Z2865" s="76">
        <v>46052</v>
      </c>
      <c r="AA2865" s="77">
        <v>44927</v>
      </c>
    </row>
    <row r="2866" spans="26:27">
      <c r="Z2866" s="76">
        <v>46053</v>
      </c>
      <c r="AA2866" s="77">
        <v>44927</v>
      </c>
    </row>
    <row r="2867" spans="26:27">
      <c r="Z2867" s="76">
        <v>46054</v>
      </c>
      <c r="AA2867" s="77">
        <v>44958</v>
      </c>
    </row>
    <row r="2868" spans="26:27">
      <c r="Z2868" s="76">
        <v>46055</v>
      </c>
      <c r="AA2868" s="77">
        <v>44958</v>
      </c>
    </row>
    <row r="2869" spans="26:27">
      <c r="Z2869" s="76">
        <v>46056</v>
      </c>
      <c r="AA2869" s="77">
        <v>44958</v>
      </c>
    </row>
    <row r="2870" spans="26:27">
      <c r="Z2870" s="76">
        <v>46057</v>
      </c>
      <c r="AA2870" s="77">
        <v>44958</v>
      </c>
    </row>
    <row r="2871" spans="26:27">
      <c r="Z2871" s="76">
        <v>46058</v>
      </c>
      <c r="AA2871" s="77">
        <v>44958</v>
      </c>
    </row>
    <row r="2872" spans="26:27">
      <c r="Z2872" s="76">
        <v>46059</v>
      </c>
      <c r="AA2872" s="77">
        <v>44958</v>
      </c>
    </row>
    <row r="2873" spans="26:27">
      <c r="Z2873" s="76">
        <v>46060</v>
      </c>
      <c r="AA2873" s="77">
        <v>44958</v>
      </c>
    </row>
    <row r="2874" spans="26:27">
      <c r="Z2874" s="76">
        <v>46061</v>
      </c>
      <c r="AA2874" s="77">
        <v>44958</v>
      </c>
    </row>
    <row r="2875" spans="26:27">
      <c r="Z2875" s="76">
        <v>46062</v>
      </c>
      <c r="AA2875" s="77">
        <v>44958</v>
      </c>
    </row>
    <row r="2876" spans="26:27">
      <c r="Z2876" s="76">
        <v>46063</v>
      </c>
      <c r="AA2876" s="77">
        <v>44958</v>
      </c>
    </row>
    <row r="2877" spans="26:27">
      <c r="Z2877" s="76">
        <v>46064</v>
      </c>
      <c r="AA2877" s="77">
        <v>44958</v>
      </c>
    </row>
    <row r="2878" spans="26:27">
      <c r="Z2878" s="76">
        <v>46065</v>
      </c>
      <c r="AA2878" s="77">
        <v>44958</v>
      </c>
    </row>
    <row r="2879" spans="26:27">
      <c r="Z2879" s="76">
        <v>46066</v>
      </c>
      <c r="AA2879" s="77">
        <v>44958</v>
      </c>
    </row>
    <row r="2880" spans="26:27">
      <c r="Z2880" s="76">
        <v>46067</v>
      </c>
      <c r="AA2880" s="77">
        <v>44958</v>
      </c>
    </row>
    <row r="2881" spans="26:27">
      <c r="Z2881" s="76">
        <v>46068</v>
      </c>
      <c r="AA2881" s="77">
        <v>44958</v>
      </c>
    </row>
    <row r="2882" spans="26:27">
      <c r="Z2882" s="76">
        <v>46069</v>
      </c>
      <c r="AA2882" s="77">
        <v>44958</v>
      </c>
    </row>
    <row r="2883" spans="26:27">
      <c r="Z2883" s="76">
        <v>46070</v>
      </c>
      <c r="AA2883" s="77">
        <v>44958</v>
      </c>
    </row>
    <row r="2884" spans="26:27">
      <c r="Z2884" s="76">
        <v>46071</v>
      </c>
      <c r="AA2884" s="77">
        <v>44958</v>
      </c>
    </row>
    <row r="2885" spans="26:27">
      <c r="Z2885" s="76">
        <v>46072</v>
      </c>
      <c r="AA2885" s="77">
        <v>44958</v>
      </c>
    </row>
    <row r="2886" spans="26:27">
      <c r="Z2886" s="76">
        <v>46073</v>
      </c>
      <c r="AA2886" s="77">
        <v>44958</v>
      </c>
    </row>
    <row r="2887" spans="26:27">
      <c r="Z2887" s="76">
        <v>46074</v>
      </c>
      <c r="AA2887" s="77">
        <v>44958</v>
      </c>
    </row>
    <row r="2888" spans="26:27">
      <c r="Z2888" s="76">
        <v>46075</v>
      </c>
      <c r="AA2888" s="77">
        <v>44958</v>
      </c>
    </row>
    <row r="2889" spans="26:27">
      <c r="Z2889" s="76">
        <v>46076</v>
      </c>
      <c r="AA2889" s="77">
        <v>44958</v>
      </c>
    </row>
    <row r="2890" spans="26:27">
      <c r="Z2890" s="76">
        <v>46077</v>
      </c>
      <c r="AA2890" s="77">
        <v>44958</v>
      </c>
    </row>
    <row r="2891" spans="26:27">
      <c r="Z2891" s="76">
        <v>46078</v>
      </c>
      <c r="AA2891" s="77">
        <v>44958</v>
      </c>
    </row>
    <row r="2892" spans="26:27">
      <c r="Z2892" s="76">
        <v>46079</v>
      </c>
      <c r="AA2892" s="77">
        <v>44958</v>
      </c>
    </row>
    <row r="2893" spans="26:27">
      <c r="Z2893" s="76">
        <v>46080</v>
      </c>
      <c r="AA2893" s="77">
        <v>44958</v>
      </c>
    </row>
    <row r="2894" spans="26:27">
      <c r="Z2894" s="76">
        <v>46081</v>
      </c>
      <c r="AA2894" s="77">
        <v>44958</v>
      </c>
    </row>
    <row r="2895" spans="26:27">
      <c r="Z2895" s="76">
        <v>46082</v>
      </c>
      <c r="AA2895" s="77">
        <v>44986</v>
      </c>
    </row>
    <row r="2896" spans="26:27">
      <c r="Z2896" s="76">
        <v>46083</v>
      </c>
      <c r="AA2896" s="77">
        <v>44986</v>
      </c>
    </row>
    <row r="2897" spans="26:27">
      <c r="Z2897" s="76">
        <v>46084</v>
      </c>
      <c r="AA2897" s="77">
        <v>44986</v>
      </c>
    </row>
    <row r="2898" spans="26:27">
      <c r="Z2898" s="76">
        <v>46085</v>
      </c>
      <c r="AA2898" s="77">
        <v>44986</v>
      </c>
    </row>
    <row r="2899" spans="26:27">
      <c r="Z2899" s="76">
        <v>46086</v>
      </c>
      <c r="AA2899" s="77">
        <v>44986</v>
      </c>
    </row>
    <row r="2900" spans="26:27">
      <c r="Z2900" s="76">
        <v>46087</v>
      </c>
      <c r="AA2900" s="77">
        <v>44986</v>
      </c>
    </row>
    <row r="2901" spans="26:27">
      <c r="Z2901" s="76">
        <v>46088</v>
      </c>
      <c r="AA2901" s="77">
        <v>44986</v>
      </c>
    </row>
    <row r="2902" spans="26:27">
      <c r="Z2902" s="76">
        <v>46089</v>
      </c>
      <c r="AA2902" s="77">
        <v>44986</v>
      </c>
    </row>
    <row r="2903" spans="26:27">
      <c r="Z2903" s="76">
        <v>46090</v>
      </c>
      <c r="AA2903" s="77">
        <v>44986</v>
      </c>
    </row>
    <row r="2904" spans="26:27">
      <c r="Z2904" s="76">
        <v>46091</v>
      </c>
      <c r="AA2904" s="77">
        <v>44986</v>
      </c>
    </row>
    <row r="2905" spans="26:27">
      <c r="Z2905" s="76">
        <v>46092</v>
      </c>
      <c r="AA2905" s="77">
        <v>44986</v>
      </c>
    </row>
    <row r="2906" spans="26:27">
      <c r="Z2906" s="76">
        <v>46093</v>
      </c>
      <c r="AA2906" s="77">
        <v>44986</v>
      </c>
    </row>
    <row r="2907" spans="26:27">
      <c r="Z2907" s="76">
        <v>46094</v>
      </c>
      <c r="AA2907" s="77">
        <v>44986</v>
      </c>
    </row>
    <row r="2908" spans="26:27">
      <c r="Z2908" s="76">
        <v>46095</v>
      </c>
      <c r="AA2908" s="77">
        <v>44986</v>
      </c>
    </row>
    <row r="2909" spans="26:27">
      <c r="Z2909" s="76">
        <v>46096</v>
      </c>
      <c r="AA2909" s="77">
        <v>44986</v>
      </c>
    </row>
    <row r="2910" spans="26:27">
      <c r="Z2910" s="76">
        <v>46097</v>
      </c>
      <c r="AA2910" s="77">
        <v>44986</v>
      </c>
    </row>
    <row r="2911" spans="26:27">
      <c r="Z2911" s="76">
        <v>46098</v>
      </c>
      <c r="AA2911" s="77">
        <v>44986</v>
      </c>
    </row>
    <row r="2912" spans="26:27">
      <c r="Z2912" s="76">
        <v>46099</v>
      </c>
      <c r="AA2912" s="77">
        <v>44986</v>
      </c>
    </row>
    <row r="2913" spans="26:27">
      <c r="Z2913" s="76">
        <v>46100</v>
      </c>
      <c r="AA2913" s="77">
        <v>44986</v>
      </c>
    </row>
    <row r="2914" spans="26:27">
      <c r="Z2914" s="76">
        <v>46101</v>
      </c>
      <c r="AA2914" s="77">
        <v>44986</v>
      </c>
    </row>
    <row r="2915" spans="26:27">
      <c r="Z2915" s="76">
        <v>46102</v>
      </c>
      <c r="AA2915" s="77">
        <v>44986</v>
      </c>
    </row>
    <row r="2916" spans="26:27">
      <c r="Z2916" s="76">
        <v>46103</v>
      </c>
      <c r="AA2916" s="77">
        <v>44986</v>
      </c>
    </row>
    <row r="2917" spans="26:27">
      <c r="Z2917" s="76">
        <v>46104</v>
      </c>
      <c r="AA2917" s="77">
        <v>44986</v>
      </c>
    </row>
    <row r="2918" spans="26:27">
      <c r="Z2918" s="76">
        <v>46105</v>
      </c>
      <c r="AA2918" s="77">
        <v>44986</v>
      </c>
    </row>
    <row r="2919" spans="26:27">
      <c r="Z2919" s="76">
        <v>46106</v>
      </c>
      <c r="AA2919" s="77">
        <v>44986</v>
      </c>
    </row>
    <row r="2920" spans="26:27">
      <c r="Z2920" s="76">
        <v>46107</v>
      </c>
      <c r="AA2920" s="77">
        <v>44986</v>
      </c>
    </row>
    <row r="2921" spans="26:27">
      <c r="Z2921" s="76">
        <v>46108</v>
      </c>
      <c r="AA2921" s="77">
        <v>44986</v>
      </c>
    </row>
    <row r="2922" spans="26:27">
      <c r="Z2922" s="76">
        <v>46109</v>
      </c>
      <c r="AA2922" s="77">
        <v>44986</v>
      </c>
    </row>
    <row r="2923" spans="26:27">
      <c r="Z2923" s="76">
        <v>46110</v>
      </c>
      <c r="AA2923" s="77">
        <v>44986</v>
      </c>
    </row>
    <row r="2924" spans="26:27">
      <c r="Z2924" s="76">
        <v>46111</v>
      </c>
      <c r="AA2924" s="77">
        <v>44986</v>
      </c>
    </row>
    <row r="2925" spans="26:27">
      <c r="Z2925" s="76">
        <v>46112</v>
      </c>
      <c r="AA2925" s="77">
        <v>44986</v>
      </c>
    </row>
    <row r="2926" spans="26:27">
      <c r="Z2926" s="76">
        <v>46113</v>
      </c>
      <c r="AA2926" s="77">
        <v>45017</v>
      </c>
    </row>
    <row r="2927" spans="26:27">
      <c r="Z2927" s="76">
        <v>46114</v>
      </c>
      <c r="AA2927" s="77">
        <v>45017</v>
      </c>
    </row>
    <row r="2928" spans="26:27">
      <c r="Z2928" s="76">
        <v>46115</v>
      </c>
      <c r="AA2928" s="77">
        <v>45017</v>
      </c>
    </row>
    <row r="2929" spans="26:27">
      <c r="Z2929" s="76">
        <v>46116</v>
      </c>
      <c r="AA2929" s="77">
        <v>45017</v>
      </c>
    </row>
    <row r="2930" spans="26:27">
      <c r="Z2930" s="76">
        <v>46117</v>
      </c>
      <c r="AA2930" s="77">
        <v>45017</v>
      </c>
    </row>
    <row r="2931" spans="26:27">
      <c r="Z2931" s="76">
        <v>46118</v>
      </c>
      <c r="AA2931" s="77">
        <v>45017</v>
      </c>
    </row>
    <row r="2932" spans="26:27">
      <c r="Z2932" s="76">
        <v>46119</v>
      </c>
      <c r="AA2932" s="77">
        <v>45017</v>
      </c>
    </row>
    <row r="2933" spans="26:27">
      <c r="Z2933" s="76">
        <v>46120</v>
      </c>
      <c r="AA2933" s="77">
        <v>45017</v>
      </c>
    </row>
    <row r="2934" spans="26:27">
      <c r="Z2934" s="76">
        <v>46121</v>
      </c>
      <c r="AA2934" s="77">
        <v>45017</v>
      </c>
    </row>
    <row r="2935" spans="26:27">
      <c r="Z2935" s="76">
        <v>46122</v>
      </c>
      <c r="AA2935" s="77">
        <v>45017</v>
      </c>
    </row>
    <row r="2936" spans="26:27">
      <c r="Z2936" s="76">
        <v>46123</v>
      </c>
      <c r="AA2936" s="77">
        <v>45017</v>
      </c>
    </row>
    <row r="2937" spans="26:27">
      <c r="Z2937" s="76">
        <v>46124</v>
      </c>
      <c r="AA2937" s="77">
        <v>45017</v>
      </c>
    </row>
    <row r="2938" spans="26:27">
      <c r="Z2938" s="76">
        <v>46125</v>
      </c>
      <c r="AA2938" s="77">
        <v>45017</v>
      </c>
    </row>
    <row r="2939" spans="26:27">
      <c r="Z2939" s="76">
        <v>46126</v>
      </c>
      <c r="AA2939" s="77">
        <v>45017</v>
      </c>
    </row>
    <row r="2940" spans="26:27">
      <c r="Z2940" s="76">
        <v>46127</v>
      </c>
      <c r="AA2940" s="77">
        <v>45017</v>
      </c>
    </row>
    <row r="2941" spans="26:27">
      <c r="Z2941" s="76">
        <v>46128</v>
      </c>
      <c r="AA2941" s="77">
        <v>45017</v>
      </c>
    </row>
    <row r="2942" spans="26:27">
      <c r="Z2942" s="76">
        <v>46129</v>
      </c>
      <c r="AA2942" s="77">
        <v>45017</v>
      </c>
    </row>
    <row r="2943" spans="26:27">
      <c r="Z2943" s="76">
        <v>46130</v>
      </c>
      <c r="AA2943" s="77">
        <v>45017</v>
      </c>
    </row>
    <row r="2944" spans="26:27">
      <c r="Z2944" s="76">
        <v>46131</v>
      </c>
      <c r="AA2944" s="77">
        <v>45017</v>
      </c>
    </row>
    <row r="2945" spans="26:27">
      <c r="Z2945" s="76">
        <v>46132</v>
      </c>
      <c r="AA2945" s="77">
        <v>45017</v>
      </c>
    </row>
    <row r="2946" spans="26:27">
      <c r="Z2946" s="76">
        <v>46133</v>
      </c>
      <c r="AA2946" s="77">
        <v>45017</v>
      </c>
    </row>
    <row r="2947" spans="26:27">
      <c r="Z2947" s="76">
        <v>46134</v>
      </c>
      <c r="AA2947" s="77">
        <v>45017</v>
      </c>
    </row>
    <row r="2948" spans="26:27">
      <c r="Z2948" s="76">
        <v>46135</v>
      </c>
      <c r="AA2948" s="77">
        <v>45017</v>
      </c>
    </row>
    <row r="2949" spans="26:27">
      <c r="Z2949" s="76">
        <v>46136</v>
      </c>
      <c r="AA2949" s="77">
        <v>45017</v>
      </c>
    </row>
    <row r="2950" spans="26:27">
      <c r="Z2950" s="76">
        <v>46137</v>
      </c>
      <c r="AA2950" s="77">
        <v>45017</v>
      </c>
    </row>
    <row r="2951" spans="26:27">
      <c r="Z2951" s="76">
        <v>46138</v>
      </c>
      <c r="AA2951" s="77">
        <v>45017</v>
      </c>
    </row>
    <row r="2952" spans="26:27">
      <c r="Z2952" s="76">
        <v>46139</v>
      </c>
      <c r="AA2952" s="77">
        <v>45017</v>
      </c>
    </row>
    <row r="2953" spans="26:27">
      <c r="Z2953" s="76">
        <v>46140</v>
      </c>
      <c r="AA2953" s="77">
        <v>45017</v>
      </c>
    </row>
    <row r="2954" spans="26:27">
      <c r="Z2954" s="76">
        <v>46141</v>
      </c>
      <c r="AA2954" s="77">
        <v>45017</v>
      </c>
    </row>
    <row r="2955" spans="26:27">
      <c r="Z2955" s="76">
        <v>46142</v>
      </c>
      <c r="AA2955" s="77">
        <v>45017</v>
      </c>
    </row>
    <row r="2956" spans="26:27">
      <c r="Z2956" s="76">
        <v>46143</v>
      </c>
      <c r="AA2956" s="77">
        <v>45047</v>
      </c>
    </row>
    <row r="2957" spans="26:27">
      <c r="Z2957" s="76">
        <v>46144</v>
      </c>
      <c r="AA2957" s="77">
        <v>45047</v>
      </c>
    </row>
    <row r="2958" spans="26:27">
      <c r="Z2958" s="76">
        <v>46145</v>
      </c>
      <c r="AA2958" s="77">
        <v>45047</v>
      </c>
    </row>
    <row r="2959" spans="26:27">
      <c r="Z2959" s="76">
        <v>46146</v>
      </c>
      <c r="AA2959" s="77">
        <v>45047</v>
      </c>
    </row>
    <row r="2960" spans="26:27">
      <c r="Z2960" s="76">
        <v>46147</v>
      </c>
      <c r="AA2960" s="77">
        <v>45047</v>
      </c>
    </row>
    <row r="2961" spans="26:27">
      <c r="Z2961" s="76">
        <v>46148</v>
      </c>
      <c r="AA2961" s="77">
        <v>45047</v>
      </c>
    </row>
    <row r="2962" spans="26:27">
      <c r="Z2962" s="76">
        <v>46149</v>
      </c>
      <c r="AA2962" s="77">
        <v>45047</v>
      </c>
    </row>
    <row r="2963" spans="26:27">
      <c r="Z2963" s="76">
        <v>46150</v>
      </c>
      <c r="AA2963" s="77">
        <v>45047</v>
      </c>
    </row>
    <row r="2964" spans="26:27">
      <c r="Z2964" s="76">
        <v>46151</v>
      </c>
      <c r="AA2964" s="77">
        <v>45047</v>
      </c>
    </row>
    <row r="2965" spans="26:27">
      <c r="Z2965" s="76">
        <v>46152</v>
      </c>
      <c r="AA2965" s="77">
        <v>45047</v>
      </c>
    </row>
    <row r="2966" spans="26:27">
      <c r="Z2966" s="76">
        <v>46153</v>
      </c>
      <c r="AA2966" s="77">
        <v>45047</v>
      </c>
    </row>
    <row r="2967" spans="26:27">
      <c r="Z2967" s="76">
        <v>46154</v>
      </c>
      <c r="AA2967" s="77">
        <v>45047</v>
      </c>
    </row>
    <row r="2968" spans="26:27">
      <c r="Z2968" s="76">
        <v>46155</v>
      </c>
      <c r="AA2968" s="77">
        <v>45047</v>
      </c>
    </row>
    <row r="2969" spans="26:27">
      <c r="Z2969" s="76">
        <v>46156</v>
      </c>
      <c r="AA2969" s="77">
        <v>45047</v>
      </c>
    </row>
    <row r="2970" spans="26:27">
      <c r="Z2970" s="76">
        <v>46157</v>
      </c>
      <c r="AA2970" s="77">
        <v>45047</v>
      </c>
    </row>
    <row r="2971" spans="26:27">
      <c r="Z2971" s="76">
        <v>46158</v>
      </c>
      <c r="AA2971" s="77">
        <v>45047</v>
      </c>
    </row>
    <row r="2972" spans="26:27">
      <c r="Z2972" s="76">
        <v>46159</v>
      </c>
      <c r="AA2972" s="77">
        <v>45047</v>
      </c>
    </row>
    <row r="2973" spans="26:27">
      <c r="Z2973" s="76">
        <v>46160</v>
      </c>
      <c r="AA2973" s="77">
        <v>45047</v>
      </c>
    </row>
    <row r="2974" spans="26:27">
      <c r="Z2974" s="76">
        <v>46161</v>
      </c>
      <c r="AA2974" s="77">
        <v>45047</v>
      </c>
    </row>
    <row r="2975" spans="26:27">
      <c r="Z2975" s="76">
        <v>46162</v>
      </c>
      <c r="AA2975" s="77">
        <v>45047</v>
      </c>
    </row>
    <row r="2976" spans="26:27">
      <c r="Z2976" s="76">
        <v>46163</v>
      </c>
      <c r="AA2976" s="77">
        <v>45047</v>
      </c>
    </row>
    <row r="2977" spans="26:27">
      <c r="Z2977" s="76">
        <v>46164</v>
      </c>
      <c r="AA2977" s="77">
        <v>45047</v>
      </c>
    </row>
    <row r="2978" spans="26:27">
      <c r="Z2978" s="76">
        <v>46165</v>
      </c>
      <c r="AA2978" s="77">
        <v>45047</v>
      </c>
    </row>
    <row r="2979" spans="26:27">
      <c r="Z2979" s="76">
        <v>46166</v>
      </c>
      <c r="AA2979" s="77">
        <v>45047</v>
      </c>
    </row>
    <row r="2980" spans="26:27">
      <c r="Z2980" s="76">
        <v>46167</v>
      </c>
      <c r="AA2980" s="77">
        <v>45047</v>
      </c>
    </row>
    <row r="2981" spans="26:27">
      <c r="Z2981" s="76">
        <v>46168</v>
      </c>
      <c r="AA2981" s="77">
        <v>45047</v>
      </c>
    </row>
    <row r="2982" spans="26:27">
      <c r="Z2982" s="76">
        <v>46169</v>
      </c>
      <c r="AA2982" s="77">
        <v>45047</v>
      </c>
    </row>
    <row r="2983" spans="26:27">
      <c r="Z2983" s="76">
        <v>46170</v>
      </c>
      <c r="AA2983" s="77">
        <v>45047</v>
      </c>
    </row>
    <row r="2984" spans="26:27">
      <c r="Z2984" s="76">
        <v>46171</v>
      </c>
      <c r="AA2984" s="77">
        <v>45047</v>
      </c>
    </row>
    <row r="2985" spans="26:27">
      <c r="Z2985" s="76">
        <v>46172</v>
      </c>
      <c r="AA2985" s="77">
        <v>45047</v>
      </c>
    </row>
    <row r="2986" spans="26:27">
      <c r="Z2986" s="76">
        <v>46173</v>
      </c>
      <c r="AA2986" s="77">
        <v>45047</v>
      </c>
    </row>
    <row r="2987" spans="26:27">
      <c r="Z2987" s="76">
        <v>46174</v>
      </c>
      <c r="AA2987" s="77">
        <v>45078</v>
      </c>
    </row>
    <row r="2988" spans="26:27">
      <c r="Z2988" s="76">
        <v>46175</v>
      </c>
      <c r="AA2988" s="77">
        <v>45078</v>
      </c>
    </row>
    <row r="2989" spans="26:27">
      <c r="Z2989" s="76">
        <v>46176</v>
      </c>
      <c r="AA2989" s="77">
        <v>45078</v>
      </c>
    </row>
    <row r="2990" spans="26:27">
      <c r="Z2990" s="76">
        <v>46177</v>
      </c>
      <c r="AA2990" s="77">
        <v>45078</v>
      </c>
    </row>
    <row r="2991" spans="26:27">
      <c r="Z2991" s="76">
        <v>46178</v>
      </c>
      <c r="AA2991" s="77">
        <v>45078</v>
      </c>
    </row>
    <row r="2992" spans="26:27">
      <c r="Z2992" s="76">
        <v>46179</v>
      </c>
      <c r="AA2992" s="77">
        <v>45078</v>
      </c>
    </row>
    <row r="2993" spans="26:27">
      <c r="Z2993" s="76">
        <v>46180</v>
      </c>
      <c r="AA2993" s="77">
        <v>45078</v>
      </c>
    </row>
    <row r="2994" spans="26:27">
      <c r="Z2994" s="76">
        <v>46181</v>
      </c>
      <c r="AA2994" s="77">
        <v>45078</v>
      </c>
    </row>
    <row r="2995" spans="26:27">
      <c r="Z2995" s="76">
        <v>46182</v>
      </c>
      <c r="AA2995" s="77">
        <v>45078</v>
      </c>
    </row>
    <row r="2996" spans="26:27">
      <c r="Z2996" s="76">
        <v>46183</v>
      </c>
      <c r="AA2996" s="77">
        <v>45078</v>
      </c>
    </row>
    <row r="2997" spans="26:27">
      <c r="Z2997" s="76">
        <v>46184</v>
      </c>
      <c r="AA2997" s="77">
        <v>45078</v>
      </c>
    </row>
    <row r="2998" spans="26:27">
      <c r="Z2998" s="76">
        <v>46185</v>
      </c>
      <c r="AA2998" s="77">
        <v>45078</v>
      </c>
    </row>
    <row r="2999" spans="26:27">
      <c r="Z2999" s="76">
        <v>46186</v>
      </c>
      <c r="AA2999" s="77">
        <v>45078</v>
      </c>
    </row>
    <row r="3000" spans="26:27">
      <c r="Z3000" s="76">
        <v>46187</v>
      </c>
      <c r="AA3000" s="77">
        <v>45078</v>
      </c>
    </row>
    <row r="3001" spans="26:27">
      <c r="Z3001" s="76">
        <v>46188</v>
      </c>
      <c r="AA3001" s="77">
        <v>45078</v>
      </c>
    </row>
    <row r="3002" spans="26:27">
      <c r="Z3002" s="76">
        <v>46189</v>
      </c>
      <c r="AA3002" s="77">
        <v>45078</v>
      </c>
    </row>
    <row r="3003" spans="26:27">
      <c r="Z3003" s="76">
        <v>46190</v>
      </c>
      <c r="AA3003" s="77">
        <v>45078</v>
      </c>
    </row>
    <row r="3004" spans="26:27">
      <c r="Z3004" s="76">
        <v>46191</v>
      </c>
      <c r="AA3004" s="77">
        <v>45078</v>
      </c>
    </row>
    <row r="3005" spans="26:27">
      <c r="Z3005" s="76">
        <v>46192</v>
      </c>
      <c r="AA3005" s="77">
        <v>45078</v>
      </c>
    </row>
    <row r="3006" spans="26:27">
      <c r="Z3006" s="76">
        <v>46193</v>
      </c>
      <c r="AA3006" s="77">
        <v>45078</v>
      </c>
    </row>
    <row r="3007" spans="26:27">
      <c r="Z3007" s="76">
        <v>46194</v>
      </c>
      <c r="AA3007" s="77">
        <v>45078</v>
      </c>
    </row>
    <row r="3008" spans="26:27">
      <c r="Z3008" s="76">
        <v>46195</v>
      </c>
      <c r="AA3008" s="77">
        <v>45078</v>
      </c>
    </row>
    <row r="3009" spans="26:27">
      <c r="Z3009" s="76">
        <v>46196</v>
      </c>
      <c r="AA3009" s="77">
        <v>45078</v>
      </c>
    </row>
    <row r="3010" spans="26:27">
      <c r="Z3010" s="76">
        <v>46197</v>
      </c>
      <c r="AA3010" s="77">
        <v>45078</v>
      </c>
    </row>
    <row r="3011" spans="26:27">
      <c r="Z3011" s="76">
        <v>46198</v>
      </c>
      <c r="AA3011" s="77">
        <v>45078</v>
      </c>
    </row>
    <row r="3012" spans="26:27">
      <c r="Z3012" s="76">
        <v>46199</v>
      </c>
      <c r="AA3012" s="77">
        <v>45078</v>
      </c>
    </row>
    <row r="3013" spans="26:27">
      <c r="Z3013" s="76">
        <v>46200</v>
      </c>
      <c r="AA3013" s="77">
        <v>45078</v>
      </c>
    </row>
    <row r="3014" spans="26:27">
      <c r="Z3014" s="76">
        <v>46201</v>
      </c>
      <c r="AA3014" s="77">
        <v>45078</v>
      </c>
    </row>
    <row r="3015" spans="26:27">
      <c r="Z3015" s="76">
        <v>46202</v>
      </c>
      <c r="AA3015" s="77">
        <v>45078</v>
      </c>
    </row>
    <row r="3016" spans="26:27">
      <c r="Z3016" s="76">
        <v>46203</v>
      </c>
      <c r="AA3016" s="77">
        <v>45078</v>
      </c>
    </row>
    <row r="3017" spans="26:27">
      <c r="Z3017" s="76">
        <v>46204</v>
      </c>
      <c r="AA3017" s="77">
        <v>45108</v>
      </c>
    </row>
    <row r="3018" spans="26:27">
      <c r="Z3018" s="76">
        <v>46205</v>
      </c>
      <c r="AA3018" s="77">
        <v>45108</v>
      </c>
    </row>
    <row r="3019" spans="26:27">
      <c r="Z3019" s="76">
        <v>46206</v>
      </c>
      <c r="AA3019" s="77">
        <v>45108</v>
      </c>
    </row>
    <row r="3020" spans="26:27">
      <c r="Z3020" s="76">
        <v>46207</v>
      </c>
      <c r="AA3020" s="77">
        <v>45108</v>
      </c>
    </row>
    <row r="3021" spans="26:27">
      <c r="Z3021" s="76">
        <v>46208</v>
      </c>
      <c r="AA3021" s="77">
        <v>45108</v>
      </c>
    </row>
    <row r="3022" spans="26:27">
      <c r="Z3022" s="76">
        <v>46209</v>
      </c>
      <c r="AA3022" s="77">
        <v>45108</v>
      </c>
    </row>
    <row r="3023" spans="26:27">
      <c r="Z3023" s="76">
        <v>46210</v>
      </c>
      <c r="AA3023" s="77">
        <v>45108</v>
      </c>
    </row>
    <row r="3024" spans="26:27">
      <c r="Z3024" s="76">
        <v>46211</v>
      </c>
      <c r="AA3024" s="77">
        <v>45108</v>
      </c>
    </row>
    <row r="3025" spans="26:27">
      <c r="Z3025" s="76">
        <v>46212</v>
      </c>
      <c r="AA3025" s="77">
        <v>45108</v>
      </c>
    </row>
    <row r="3026" spans="26:27">
      <c r="Z3026" s="76">
        <v>46213</v>
      </c>
      <c r="AA3026" s="77">
        <v>45108</v>
      </c>
    </row>
    <row r="3027" spans="26:27">
      <c r="Z3027" s="76">
        <v>46214</v>
      </c>
      <c r="AA3027" s="77">
        <v>45108</v>
      </c>
    </row>
    <row r="3028" spans="26:27">
      <c r="Z3028" s="76">
        <v>46215</v>
      </c>
      <c r="AA3028" s="77">
        <v>45108</v>
      </c>
    </row>
    <row r="3029" spans="26:27">
      <c r="Z3029" s="76">
        <v>46216</v>
      </c>
      <c r="AA3029" s="77">
        <v>45108</v>
      </c>
    </row>
    <row r="3030" spans="26:27">
      <c r="Z3030" s="76">
        <v>46217</v>
      </c>
      <c r="AA3030" s="77">
        <v>45108</v>
      </c>
    </row>
    <row r="3031" spans="26:27">
      <c r="Z3031" s="76">
        <v>46218</v>
      </c>
      <c r="AA3031" s="77">
        <v>45108</v>
      </c>
    </row>
    <row r="3032" spans="26:27">
      <c r="Z3032" s="76">
        <v>46219</v>
      </c>
      <c r="AA3032" s="77">
        <v>45108</v>
      </c>
    </row>
    <row r="3033" spans="26:27">
      <c r="Z3033" s="76">
        <v>46220</v>
      </c>
      <c r="AA3033" s="77">
        <v>45108</v>
      </c>
    </row>
    <row r="3034" spans="26:27">
      <c r="Z3034" s="76">
        <v>46221</v>
      </c>
      <c r="AA3034" s="77">
        <v>45108</v>
      </c>
    </row>
    <row r="3035" spans="26:27">
      <c r="Z3035" s="76">
        <v>46222</v>
      </c>
      <c r="AA3035" s="77">
        <v>45108</v>
      </c>
    </row>
    <row r="3036" spans="26:27">
      <c r="Z3036" s="76">
        <v>46223</v>
      </c>
      <c r="AA3036" s="77">
        <v>45108</v>
      </c>
    </row>
    <row r="3037" spans="26:27">
      <c r="Z3037" s="76">
        <v>46224</v>
      </c>
      <c r="AA3037" s="77">
        <v>45108</v>
      </c>
    </row>
    <row r="3038" spans="26:27">
      <c r="Z3038" s="76">
        <v>46225</v>
      </c>
      <c r="AA3038" s="77">
        <v>45108</v>
      </c>
    </row>
    <row r="3039" spans="26:27">
      <c r="Z3039" s="76">
        <v>46226</v>
      </c>
      <c r="AA3039" s="77">
        <v>45108</v>
      </c>
    </row>
    <row r="3040" spans="26:27">
      <c r="Z3040" s="76">
        <v>46227</v>
      </c>
      <c r="AA3040" s="77">
        <v>45108</v>
      </c>
    </row>
    <row r="3041" spans="26:27">
      <c r="Z3041" s="76">
        <v>46228</v>
      </c>
      <c r="AA3041" s="77">
        <v>45108</v>
      </c>
    </row>
    <row r="3042" spans="26:27">
      <c r="Z3042" s="76">
        <v>46229</v>
      </c>
      <c r="AA3042" s="77">
        <v>45108</v>
      </c>
    </row>
    <row r="3043" spans="26:27">
      <c r="Z3043" s="76">
        <v>46230</v>
      </c>
      <c r="AA3043" s="77">
        <v>45108</v>
      </c>
    </row>
    <row r="3044" spans="26:27">
      <c r="Z3044" s="76">
        <v>46231</v>
      </c>
      <c r="AA3044" s="77">
        <v>45108</v>
      </c>
    </row>
    <row r="3045" spans="26:27">
      <c r="Z3045" s="76">
        <v>46232</v>
      </c>
      <c r="AA3045" s="77">
        <v>45108</v>
      </c>
    </row>
    <row r="3046" spans="26:27">
      <c r="Z3046" s="76">
        <v>46233</v>
      </c>
      <c r="AA3046" s="77">
        <v>45108</v>
      </c>
    </row>
    <row r="3047" spans="26:27">
      <c r="Z3047" s="76">
        <v>46234</v>
      </c>
      <c r="AA3047" s="77">
        <v>45108</v>
      </c>
    </row>
    <row r="3048" spans="26:27">
      <c r="Z3048" s="76">
        <v>46235</v>
      </c>
      <c r="AA3048" s="77">
        <v>45139</v>
      </c>
    </row>
    <row r="3049" spans="26:27">
      <c r="Z3049" s="76">
        <v>46236</v>
      </c>
      <c r="AA3049" s="77">
        <v>45139</v>
      </c>
    </row>
    <row r="3050" spans="26:27">
      <c r="Z3050" s="76">
        <v>46237</v>
      </c>
      <c r="AA3050" s="77">
        <v>45139</v>
      </c>
    </row>
    <row r="3051" spans="26:27">
      <c r="Z3051" s="76">
        <v>46238</v>
      </c>
      <c r="AA3051" s="77">
        <v>45139</v>
      </c>
    </row>
    <row r="3052" spans="26:27">
      <c r="Z3052" s="76">
        <v>46239</v>
      </c>
      <c r="AA3052" s="77">
        <v>45139</v>
      </c>
    </row>
    <row r="3053" spans="26:27">
      <c r="Z3053" s="76">
        <v>46240</v>
      </c>
      <c r="AA3053" s="77">
        <v>45139</v>
      </c>
    </row>
    <row r="3054" spans="26:27">
      <c r="Z3054" s="76">
        <v>46241</v>
      </c>
      <c r="AA3054" s="77">
        <v>45139</v>
      </c>
    </row>
    <row r="3055" spans="26:27">
      <c r="Z3055" s="76">
        <v>46242</v>
      </c>
      <c r="AA3055" s="77">
        <v>45139</v>
      </c>
    </row>
    <row r="3056" spans="26:27">
      <c r="Z3056" s="76">
        <v>46243</v>
      </c>
      <c r="AA3056" s="77">
        <v>45139</v>
      </c>
    </row>
    <row r="3057" spans="26:27">
      <c r="Z3057" s="76">
        <v>46244</v>
      </c>
      <c r="AA3057" s="77">
        <v>45139</v>
      </c>
    </row>
    <row r="3058" spans="26:27">
      <c r="Z3058" s="76">
        <v>46245</v>
      </c>
      <c r="AA3058" s="77">
        <v>45139</v>
      </c>
    </row>
    <row r="3059" spans="26:27">
      <c r="Z3059" s="76">
        <v>46246</v>
      </c>
      <c r="AA3059" s="77">
        <v>45139</v>
      </c>
    </row>
    <row r="3060" spans="26:27">
      <c r="Z3060" s="76">
        <v>46247</v>
      </c>
      <c r="AA3060" s="77">
        <v>45139</v>
      </c>
    </row>
    <row r="3061" spans="26:27">
      <c r="Z3061" s="76">
        <v>46248</v>
      </c>
      <c r="AA3061" s="77">
        <v>45139</v>
      </c>
    </row>
    <row r="3062" spans="26:27">
      <c r="Z3062" s="76">
        <v>46249</v>
      </c>
      <c r="AA3062" s="77">
        <v>45139</v>
      </c>
    </row>
    <row r="3063" spans="26:27">
      <c r="Z3063" s="76">
        <v>46250</v>
      </c>
      <c r="AA3063" s="77">
        <v>45139</v>
      </c>
    </row>
    <row r="3064" spans="26:27">
      <c r="Z3064" s="76">
        <v>46251</v>
      </c>
      <c r="AA3064" s="77">
        <v>45139</v>
      </c>
    </row>
    <row r="3065" spans="26:27">
      <c r="Z3065" s="76">
        <v>46252</v>
      </c>
      <c r="AA3065" s="77">
        <v>45139</v>
      </c>
    </row>
    <row r="3066" spans="26:27">
      <c r="Z3066" s="76">
        <v>46253</v>
      </c>
      <c r="AA3066" s="77">
        <v>45139</v>
      </c>
    </row>
    <row r="3067" spans="26:27">
      <c r="Z3067" s="76">
        <v>46254</v>
      </c>
      <c r="AA3067" s="77">
        <v>45139</v>
      </c>
    </row>
    <row r="3068" spans="26:27">
      <c r="Z3068" s="76">
        <v>46255</v>
      </c>
      <c r="AA3068" s="77">
        <v>45139</v>
      </c>
    </row>
    <row r="3069" spans="26:27">
      <c r="Z3069" s="76">
        <v>46256</v>
      </c>
      <c r="AA3069" s="77">
        <v>45139</v>
      </c>
    </row>
    <row r="3070" spans="26:27">
      <c r="Z3070" s="76">
        <v>46257</v>
      </c>
      <c r="AA3070" s="77">
        <v>45139</v>
      </c>
    </row>
    <row r="3071" spans="26:27">
      <c r="Z3071" s="76">
        <v>46258</v>
      </c>
      <c r="AA3071" s="77">
        <v>45139</v>
      </c>
    </row>
    <row r="3072" spans="26:27">
      <c r="Z3072" s="76">
        <v>46259</v>
      </c>
      <c r="AA3072" s="77">
        <v>45139</v>
      </c>
    </row>
    <row r="3073" spans="26:27">
      <c r="Z3073" s="76">
        <v>46260</v>
      </c>
      <c r="AA3073" s="77">
        <v>45139</v>
      </c>
    </row>
    <row r="3074" spans="26:27">
      <c r="Z3074" s="76">
        <v>46261</v>
      </c>
      <c r="AA3074" s="77">
        <v>45139</v>
      </c>
    </row>
    <row r="3075" spans="26:27">
      <c r="Z3075" s="76">
        <v>46262</v>
      </c>
      <c r="AA3075" s="77">
        <v>45139</v>
      </c>
    </row>
    <row r="3076" spans="26:27">
      <c r="Z3076" s="76">
        <v>46263</v>
      </c>
      <c r="AA3076" s="77">
        <v>45139</v>
      </c>
    </row>
    <row r="3077" spans="26:27">
      <c r="Z3077" s="76">
        <v>46264</v>
      </c>
      <c r="AA3077" s="77">
        <v>45139</v>
      </c>
    </row>
    <row r="3078" spans="26:27">
      <c r="Z3078" s="76">
        <v>46265</v>
      </c>
      <c r="AA3078" s="77">
        <v>45139</v>
      </c>
    </row>
    <row r="3079" spans="26:27">
      <c r="Z3079" s="76">
        <v>46266</v>
      </c>
      <c r="AA3079" s="77">
        <v>45170</v>
      </c>
    </row>
    <row r="3080" spans="26:27">
      <c r="Z3080" s="76">
        <v>46267</v>
      </c>
      <c r="AA3080" s="77">
        <v>45170</v>
      </c>
    </row>
    <row r="3081" spans="26:27">
      <c r="Z3081" s="76">
        <v>46268</v>
      </c>
      <c r="AA3081" s="77">
        <v>45170</v>
      </c>
    </row>
    <row r="3082" spans="26:27">
      <c r="Z3082" s="76">
        <v>46269</v>
      </c>
      <c r="AA3082" s="77">
        <v>45170</v>
      </c>
    </row>
    <row r="3083" spans="26:27">
      <c r="Z3083" s="76">
        <v>46270</v>
      </c>
      <c r="AA3083" s="77">
        <v>45170</v>
      </c>
    </row>
    <row r="3084" spans="26:27">
      <c r="Z3084" s="76">
        <v>46271</v>
      </c>
      <c r="AA3084" s="77">
        <v>45170</v>
      </c>
    </row>
    <row r="3085" spans="26:27">
      <c r="Z3085" s="76">
        <v>46272</v>
      </c>
      <c r="AA3085" s="77">
        <v>45170</v>
      </c>
    </row>
    <row r="3086" spans="26:27">
      <c r="Z3086" s="76">
        <v>46273</v>
      </c>
      <c r="AA3086" s="77">
        <v>45170</v>
      </c>
    </row>
    <row r="3087" spans="26:27">
      <c r="Z3087" s="76">
        <v>46274</v>
      </c>
      <c r="AA3087" s="77">
        <v>45170</v>
      </c>
    </row>
    <row r="3088" spans="26:27">
      <c r="Z3088" s="76">
        <v>46275</v>
      </c>
      <c r="AA3088" s="77">
        <v>45170</v>
      </c>
    </row>
    <row r="3089" spans="26:27">
      <c r="Z3089" s="76">
        <v>46276</v>
      </c>
      <c r="AA3089" s="77">
        <v>45170</v>
      </c>
    </row>
    <row r="3090" spans="26:27">
      <c r="Z3090" s="76">
        <v>46277</v>
      </c>
      <c r="AA3090" s="77">
        <v>45170</v>
      </c>
    </row>
    <row r="3091" spans="26:27">
      <c r="Z3091" s="76">
        <v>46278</v>
      </c>
      <c r="AA3091" s="77">
        <v>45170</v>
      </c>
    </row>
    <row r="3092" spans="26:27">
      <c r="Z3092" s="76">
        <v>46279</v>
      </c>
      <c r="AA3092" s="77">
        <v>45170</v>
      </c>
    </row>
    <row r="3093" spans="26:27">
      <c r="Z3093" s="76">
        <v>46280</v>
      </c>
      <c r="AA3093" s="77">
        <v>45170</v>
      </c>
    </row>
    <row r="3094" spans="26:27">
      <c r="Z3094" s="76">
        <v>46281</v>
      </c>
      <c r="AA3094" s="77">
        <v>45170</v>
      </c>
    </row>
    <row r="3095" spans="26:27">
      <c r="Z3095" s="76">
        <v>46282</v>
      </c>
      <c r="AA3095" s="77">
        <v>45170</v>
      </c>
    </row>
    <row r="3096" spans="26:27">
      <c r="Z3096" s="76">
        <v>46283</v>
      </c>
      <c r="AA3096" s="77">
        <v>45170</v>
      </c>
    </row>
    <row r="3097" spans="26:27">
      <c r="Z3097" s="76">
        <v>46284</v>
      </c>
      <c r="AA3097" s="77">
        <v>45170</v>
      </c>
    </row>
    <row r="3098" spans="26:27">
      <c r="Z3098" s="76">
        <v>46285</v>
      </c>
      <c r="AA3098" s="77">
        <v>45170</v>
      </c>
    </row>
    <row r="3099" spans="26:27">
      <c r="Z3099" s="76">
        <v>46286</v>
      </c>
      <c r="AA3099" s="77">
        <v>45170</v>
      </c>
    </row>
    <row r="3100" spans="26:27">
      <c r="Z3100" s="76">
        <v>46287</v>
      </c>
      <c r="AA3100" s="77">
        <v>45170</v>
      </c>
    </row>
    <row r="3101" spans="26:27">
      <c r="Z3101" s="76">
        <v>46288</v>
      </c>
      <c r="AA3101" s="77">
        <v>45170</v>
      </c>
    </row>
    <row r="3102" spans="26:27">
      <c r="Z3102" s="76">
        <v>46289</v>
      </c>
      <c r="AA3102" s="77">
        <v>45170</v>
      </c>
    </row>
    <row r="3103" spans="26:27">
      <c r="Z3103" s="76">
        <v>46290</v>
      </c>
      <c r="AA3103" s="77">
        <v>45170</v>
      </c>
    </row>
    <row r="3104" spans="26:27">
      <c r="Z3104" s="76">
        <v>46291</v>
      </c>
      <c r="AA3104" s="77">
        <v>45170</v>
      </c>
    </row>
    <row r="3105" spans="26:27">
      <c r="Z3105" s="76">
        <v>46292</v>
      </c>
      <c r="AA3105" s="77">
        <v>45170</v>
      </c>
    </row>
    <row r="3106" spans="26:27">
      <c r="Z3106" s="76">
        <v>46293</v>
      </c>
      <c r="AA3106" s="77">
        <v>45170</v>
      </c>
    </row>
    <row r="3107" spans="26:27">
      <c r="Z3107" s="76">
        <v>46294</v>
      </c>
      <c r="AA3107" s="77">
        <v>45170</v>
      </c>
    </row>
    <row r="3108" spans="26:27">
      <c r="Z3108" s="76">
        <v>46295</v>
      </c>
      <c r="AA3108" s="77">
        <v>45170</v>
      </c>
    </row>
    <row r="3109" spans="26:27">
      <c r="Z3109" s="76">
        <v>46296</v>
      </c>
      <c r="AA3109" s="77">
        <v>45200</v>
      </c>
    </row>
    <row r="3110" spans="26:27">
      <c r="Z3110" s="76">
        <v>46297</v>
      </c>
      <c r="AA3110" s="77">
        <v>45200</v>
      </c>
    </row>
    <row r="3111" spans="26:27">
      <c r="Z3111" s="76">
        <v>46298</v>
      </c>
      <c r="AA3111" s="77">
        <v>45200</v>
      </c>
    </row>
    <row r="3112" spans="26:27">
      <c r="Z3112" s="76">
        <v>46299</v>
      </c>
      <c r="AA3112" s="77">
        <v>45200</v>
      </c>
    </row>
    <row r="3113" spans="26:27">
      <c r="Z3113" s="76">
        <v>46300</v>
      </c>
      <c r="AA3113" s="77">
        <v>45200</v>
      </c>
    </row>
    <row r="3114" spans="26:27">
      <c r="Z3114" s="76">
        <v>46301</v>
      </c>
      <c r="AA3114" s="77">
        <v>45200</v>
      </c>
    </row>
    <row r="3115" spans="26:27">
      <c r="Z3115" s="76">
        <v>46302</v>
      </c>
      <c r="AA3115" s="77">
        <v>45200</v>
      </c>
    </row>
    <row r="3116" spans="26:27">
      <c r="Z3116" s="76">
        <v>46303</v>
      </c>
      <c r="AA3116" s="77">
        <v>45200</v>
      </c>
    </row>
    <row r="3117" spans="26:27">
      <c r="Z3117" s="76">
        <v>46304</v>
      </c>
      <c r="AA3117" s="77">
        <v>45200</v>
      </c>
    </row>
    <row r="3118" spans="26:27">
      <c r="Z3118" s="76">
        <v>46305</v>
      </c>
      <c r="AA3118" s="77">
        <v>45200</v>
      </c>
    </row>
    <row r="3119" spans="26:27">
      <c r="Z3119" s="76">
        <v>46306</v>
      </c>
      <c r="AA3119" s="77">
        <v>45200</v>
      </c>
    </row>
    <row r="3120" spans="26:27">
      <c r="Z3120" s="76">
        <v>46307</v>
      </c>
      <c r="AA3120" s="77">
        <v>45200</v>
      </c>
    </row>
    <row r="3121" spans="26:27">
      <c r="Z3121" s="76">
        <v>46308</v>
      </c>
      <c r="AA3121" s="77">
        <v>45200</v>
      </c>
    </row>
    <row r="3122" spans="26:27">
      <c r="Z3122" s="76">
        <v>46309</v>
      </c>
      <c r="AA3122" s="77">
        <v>45200</v>
      </c>
    </row>
    <row r="3123" spans="26:27">
      <c r="Z3123" s="76">
        <v>46310</v>
      </c>
      <c r="AA3123" s="77">
        <v>45200</v>
      </c>
    </row>
    <row r="3124" spans="26:27">
      <c r="Z3124" s="76">
        <v>46311</v>
      </c>
      <c r="AA3124" s="77">
        <v>45200</v>
      </c>
    </row>
    <row r="3125" spans="26:27">
      <c r="Z3125" s="76">
        <v>46312</v>
      </c>
      <c r="AA3125" s="77">
        <v>45200</v>
      </c>
    </row>
    <row r="3126" spans="26:27">
      <c r="Z3126" s="76">
        <v>46313</v>
      </c>
      <c r="AA3126" s="77">
        <v>45200</v>
      </c>
    </row>
    <row r="3127" spans="26:27">
      <c r="Z3127" s="76">
        <v>46314</v>
      </c>
      <c r="AA3127" s="77">
        <v>45200</v>
      </c>
    </row>
    <row r="3128" spans="26:27">
      <c r="Z3128" s="76">
        <v>46315</v>
      </c>
      <c r="AA3128" s="77">
        <v>45200</v>
      </c>
    </row>
    <row r="3129" spans="26:27">
      <c r="Z3129" s="76">
        <v>46316</v>
      </c>
      <c r="AA3129" s="77">
        <v>45200</v>
      </c>
    </row>
    <row r="3130" spans="26:27">
      <c r="Z3130" s="76">
        <v>46317</v>
      </c>
      <c r="AA3130" s="77">
        <v>45200</v>
      </c>
    </row>
    <row r="3131" spans="26:27">
      <c r="Z3131" s="76">
        <v>46318</v>
      </c>
      <c r="AA3131" s="77">
        <v>45200</v>
      </c>
    </row>
    <row r="3132" spans="26:27">
      <c r="Z3132" s="76">
        <v>46319</v>
      </c>
      <c r="AA3132" s="77">
        <v>45200</v>
      </c>
    </row>
    <row r="3133" spans="26:27">
      <c r="Z3133" s="76">
        <v>46320</v>
      </c>
      <c r="AA3133" s="77">
        <v>45200</v>
      </c>
    </row>
    <row r="3134" spans="26:27">
      <c r="Z3134" s="76">
        <v>46321</v>
      </c>
      <c r="AA3134" s="77">
        <v>45200</v>
      </c>
    </row>
    <row r="3135" spans="26:27">
      <c r="Z3135" s="76">
        <v>46322</v>
      </c>
      <c r="AA3135" s="77">
        <v>45200</v>
      </c>
    </row>
    <row r="3136" spans="26:27">
      <c r="Z3136" s="76">
        <v>46323</v>
      </c>
      <c r="AA3136" s="77">
        <v>45200</v>
      </c>
    </row>
    <row r="3137" spans="26:27">
      <c r="Z3137" s="76">
        <v>46324</v>
      </c>
      <c r="AA3137" s="77">
        <v>45200</v>
      </c>
    </row>
    <row r="3138" spans="26:27">
      <c r="Z3138" s="76">
        <v>46325</v>
      </c>
      <c r="AA3138" s="77">
        <v>45200</v>
      </c>
    </row>
    <row r="3139" spans="26:27">
      <c r="Z3139" s="76">
        <v>46326</v>
      </c>
      <c r="AA3139" s="77">
        <v>45200</v>
      </c>
    </row>
    <row r="3140" spans="26:27">
      <c r="Z3140" s="76">
        <v>46327</v>
      </c>
      <c r="AA3140" s="77">
        <v>45231</v>
      </c>
    </row>
    <row r="3141" spans="26:27">
      <c r="Z3141" s="76">
        <v>46328</v>
      </c>
      <c r="AA3141" s="77">
        <v>45231</v>
      </c>
    </row>
    <row r="3142" spans="26:27">
      <c r="Z3142" s="76">
        <v>46329</v>
      </c>
      <c r="AA3142" s="77">
        <v>45231</v>
      </c>
    </row>
    <row r="3143" spans="26:27">
      <c r="Z3143" s="76">
        <v>46330</v>
      </c>
      <c r="AA3143" s="77">
        <v>45231</v>
      </c>
    </row>
    <row r="3144" spans="26:27">
      <c r="Z3144" s="76">
        <v>46331</v>
      </c>
      <c r="AA3144" s="77">
        <v>45231</v>
      </c>
    </row>
    <row r="3145" spans="26:27">
      <c r="Z3145" s="76">
        <v>46332</v>
      </c>
      <c r="AA3145" s="77">
        <v>45231</v>
      </c>
    </row>
    <row r="3146" spans="26:27">
      <c r="Z3146" s="76">
        <v>46333</v>
      </c>
      <c r="AA3146" s="77">
        <v>45231</v>
      </c>
    </row>
    <row r="3147" spans="26:27">
      <c r="Z3147" s="76">
        <v>46334</v>
      </c>
      <c r="AA3147" s="77">
        <v>45231</v>
      </c>
    </row>
    <row r="3148" spans="26:27">
      <c r="Z3148" s="76">
        <v>46335</v>
      </c>
      <c r="AA3148" s="77">
        <v>45231</v>
      </c>
    </row>
    <row r="3149" spans="26:27">
      <c r="Z3149" s="76">
        <v>46336</v>
      </c>
      <c r="AA3149" s="77">
        <v>45231</v>
      </c>
    </row>
    <row r="3150" spans="26:27">
      <c r="Z3150" s="76">
        <v>46337</v>
      </c>
      <c r="AA3150" s="77">
        <v>45231</v>
      </c>
    </row>
    <row r="3151" spans="26:27">
      <c r="Z3151" s="76">
        <v>46338</v>
      </c>
      <c r="AA3151" s="77">
        <v>45231</v>
      </c>
    </row>
    <row r="3152" spans="26:27">
      <c r="Z3152" s="76">
        <v>46339</v>
      </c>
      <c r="AA3152" s="77">
        <v>45231</v>
      </c>
    </row>
    <row r="3153" spans="26:27">
      <c r="Z3153" s="76">
        <v>46340</v>
      </c>
      <c r="AA3153" s="77">
        <v>45231</v>
      </c>
    </row>
    <row r="3154" spans="26:27">
      <c r="Z3154" s="76">
        <v>46341</v>
      </c>
      <c r="AA3154" s="77">
        <v>45231</v>
      </c>
    </row>
    <row r="3155" spans="26:27">
      <c r="Z3155" s="76">
        <v>46342</v>
      </c>
      <c r="AA3155" s="77">
        <v>45231</v>
      </c>
    </row>
    <row r="3156" spans="26:27">
      <c r="Z3156" s="76">
        <v>46343</v>
      </c>
      <c r="AA3156" s="77">
        <v>45231</v>
      </c>
    </row>
    <row r="3157" spans="26:27">
      <c r="Z3157" s="76">
        <v>46344</v>
      </c>
      <c r="AA3157" s="77">
        <v>45231</v>
      </c>
    </row>
    <row r="3158" spans="26:27">
      <c r="Z3158" s="76">
        <v>46345</v>
      </c>
      <c r="AA3158" s="77">
        <v>45231</v>
      </c>
    </row>
    <row r="3159" spans="26:27">
      <c r="Z3159" s="76">
        <v>46346</v>
      </c>
      <c r="AA3159" s="77">
        <v>45231</v>
      </c>
    </row>
    <row r="3160" spans="26:27">
      <c r="Z3160" s="76">
        <v>46347</v>
      </c>
      <c r="AA3160" s="77">
        <v>45231</v>
      </c>
    </row>
    <row r="3161" spans="26:27">
      <c r="Z3161" s="76">
        <v>46348</v>
      </c>
      <c r="AA3161" s="77">
        <v>45231</v>
      </c>
    </row>
    <row r="3162" spans="26:27">
      <c r="Z3162" s="76">
        <v>46349</v>
      </c>
      <c r="AA3162" s="77">
        <v>45231</v>
      </c>
    </row>
    <row r="3163" spans="26:27">
      <c r="Z3163" s="76">
        <v>46350</v>
      </c>
      <c r="AA3163" s="77">
        <v>45231</v>
      </c>
    </row>
    <row r="3164" spans="26:27">
      <c r="Z3164" s="76">
        <v>46351</v>
      </c>
      <c r="AA3164" s="77">
        <v>45231</v>
      </c>
    </row>
    <row r="3165" spans="26:27">
      <c r="Z3165" s="76">
        <v>46352</v>
      </c>
      <c r="AA3165" s="77">
        <v>45231</v>
      </c>
    </row>
    <row r="3166" spans="26:27">
      <c r="Z3166" s="76">
        <v>46353</v>
      </c>
      <c r="AA3166" s="77">
        <v>45231</v>
      </c>
    </row>
    <row r="3167" spans="26:27">
      <c r="Z3167" s="76">
        <v>46354</v>
      </c>
      <c r="AA3167" s="77">
        <v>45231</v>
      </c>
    </row>
    <row r="3168" spans="26:27">
      <c r="Z3168" s="76">
        <v>46355</v>
      </c>
      <c r="AA3168" s="77">
        <v>45231</v>
      </c>
    </row>
    <row r="3169" spans="26:27">
      <c r="Z3169" s="76">
        <v>46356</v>
      </c>
      <c r="AA3169" s="77">
        <v>45231</v>
      </c>
    </row>
    <row r="3170" spans="26:27">
      <c r="Z3170" s="76">
        <v>46357</v>
      </c>
      <c r="AA3170" s="77">
        <v>45261</v>
      </c>
    </row>
    <row r="3171" spans="26:27">
      <c r="Z3171" s="76">
        <v>46358</v>
      </c>
      <c r="AA3171" s="77">
        <v>45261</v>
      </c>
    </row>
    <row r="3172" spans="26:27">
      <c r="Z3172" s="76">
        <v>46359</v>
      </c>
      <c r="AA3172" s="77">
        <v>45261</v>
      </c>
    </row>
    <row r="3173" spans="26:27">
      <c r="Z3173" s="76">
        <v>46360</v>
      </c>
      <c r="AA3173" s="77">
        <v>45261</v>
      </c>
    </row>
    <row r="3174" spans="26:27">
      <c r="Z3174" s="76">
        <v>46361</v>
      </c>
      <c r="AA3174" s="77">
        <v>45261</v>
      </c>
    </row>
    <row r="3175" spans="26:27">
      <c r="Z3175" s="76">
        <v>46362</v>
      </c>
      <c r="AA3175" s="77">
        <v>45261</v>
      </c>
    </row>
    <row r="3176" spans="26:27">
      <c r="Z3176" s="76">
        <v>46363</v>
      </c>
      <c r="AA3176" s="77">
        <v>45261</v>
      </c>
    </row>
    <row r="3177" spans="26:27">
      <c r="Z3177" s="76">
        <v>46364</v>
      </c>
      <c r="AA3177" s="77">
        <v>45261</v>
      </c>
    </row>
    <row r="3178" spans="26:27">
      <c r="Z3178" s="76">
        <v>46365</v>
      </c>
      <c r="AA3178" s="77">
        <v>45261</v>
      </c>
    </row>
    <row r="3179" spans="26:27">
      <c r="Z3179" s="76">
        <v>46366</v>
      </c>
      <c r="AA3179" s="77">
        <v>45261</v>
      </c>
    </row>
    <row r="3180" spans="26:27">
      <c r="Z3180" s="76">
        <v>46367</v>
      </c>
      <c r="AA3180" s="77">
        <v>45261</v>
      </c>
    </row>
    <row r="3181" spans="26:27">
      <c r="Z3181" s="76">
        <v>46368</v>
      </c>
      <c r="AA3181" s="77">
        <v>45261</v>
      </c>
    </row>
    <row r="3182" spans="26:27">
      <c r="Z3182" s="76">
        <v>46369</v>
      </c>
      <c r="AA3182" s="77">
        <v>45261</v>
      </c>
    </row>
    <row r="3183" spans="26:27">
      <c r="Z3183" s="76">
        <v>46370</v>
      </c>
      <c r="AA3183" s="77">
        <v>45261</v>
      </c>
    </row>
    <row r="3184" spans="26:27">
      <c r="Z3184" s="76">
        <v>46371</v>
      </c>
      <c r="AA3184" s="77">
        <v>45261</v>
      </c>
    </row>
    <row r="3185" spans="26:27">
      <c r="Z3185" s="76">
        <v>46372</v>
      </c>
      <c r="AA3185" s="77">
        <v>45261</v>
      </c>
    </row>
    <row r="3186" spans="26:27">
      <c r="Z3186" s="76">
        <v>46373</v>
      </c>
      <c r="AA3186" s="77">
        <v>45261</v>
      </c>
    </row>
    <row r="3187" spans="26:27">
      <c r="Z3187" s="76">
        <v>46374</v>
      </c>
      <c r="AA3187" s="77">
        <v>45261</v>
      </c>
    </row>
    <row r="3188" spans="26:27">
      <c r="Z3188" s="76">
        <v>46375</v>
      </c>
      <c r="AA3188" s="77">
        <v>45261</v>
      </c>
    </row>
    <row r="3189" spans="26:27">
      <c r="Z3189" s="76">
        <v>46376</v>
      </c>
      <c r="AA3189" s="77">
        <v>45261</v>
      </c>
    </row>
    <row r="3190" spans="26:27">
      <c r="Z3190" s="76">
        <v>46377</v>
      </c>
      <c r="AA3190" s="77">
        <v>45261</v>
      </c>
    </row>
    <row r="3191" spans="26:27">
      <c r="Z3191" s="76">
        <v>46378</v>
      </c>
      <c r="AA3191" s="77">
        <v>45261</v>
      </c>
    </row>
    <row r="3192" spans="26:27">
      <c r="Z3192" s="76">
        <v>46379</v>
      </c>
      <c r="AA3192" s="77">
        <v>45261</v>
      </c>
    </row>
    <row r="3193" spans="26:27">
      <c r="Z3193" s="76">
        <v>46380</v>
      </c>
      <c r="AA3193" s="77">
        <v>45261</v>
      </c>
    </row>
    <row r="3194" spans="26:27">
      <c r="Z3194" s="76">
        <v>46381</v>
      </c>
      <c r="AA3194" s="77">
        <v>45261</v>
      </c>
    </row>
    <row r="3195" spans="26:27">
      <c r="Z3195" s="76">
        <v>46382</v>
      </c>
      <c r="AA3195" s="77">
        <v>45261</v>
      </c>
    </row>
    <row r="3196" spans="26:27">
      <c r="Z3196" s="76">
        <v>46383</v>
      </c>
      <c r="AA3196" s="77">
        <v>45261</v>
      </c>
    </row>
    <row r="3197" spans="26:27">
      <c r="Z3197" s="76">
        <v>46384</v>
      </c>
      <c r="AA3197" s="77">
        <v>45261</v>
      </c>
    </row>
    <row r="3198" spans="26:27">
      <c r="Z3198" s="76">
        <v>46385</v>
      </c>
      <c r="AA3198" s="77">
        <v>45261</v>
      </c>
    </row>
    <row r="3199" spans="26:27">
      <c r="Z3199" s="76">
        <v>46386</v>
      </c>
      <c r="AA3199" s="77">
        <v>45261</v>
      </c>
    </row>
    <row r="3200" spans="26:27">
      <c r="Z3200" s="76">
        <v>46387</v>
      </c>
      <c r="AA3200" s="77">
        <v>45261</v>
      </c>
    </row>
    <row r="3201" spans="26:27">
      <c r="Z3201" s="76">
        <v>46388</v>
      </c>
      <c r="AA3201" s="77">
        <v>191389</v>
      </c>
    </row>
    <row r="3202" spans="26:27">
      <c r="Z3202" s="76">
        <v>46389</v>
      </c>
      <c r="AA3202" s="77">
        <v>191389</v>
      </c>
    </row>
    <row r="3203" spans="26:27">
      <c r="Z3203" s="76">
        <v>46390</v>
      </c>
      <c r="AA3203" s="77">
        <v>191389</v>
      </c>
    </row>
    <row r="3204" spans="26:27">
      <c r="Z3204" s="76">
        <v>46391</v>
      </c>
      <c r="AA3204" s="77">
        <v>191389</v>
      </c>
    </row>
    <row r="3205" spans="26:27">
      <c r="Z3205" s="76">
        <v>46392</v>
      </c>
      <c r="AA3205" s="77">
        <v>191389</v>
      </c>
    </row>
    <row r="3206" spans="26:27">
      <c r="Z3206" s="76">
        <v>46393</v>
      </c>
      <c r="AA3206" s="77">
        <v>191389</v>
      </c>
    </row>
    <row r="3207" spans="26:27">
      <c r="Z3207" s="76">
        <v>46394</v>
      </c>
      <c r="AA3207" s="77">
        <v>191389</v>
      </c>
    </row>
    <row r="3208" spans="26:27">
      <c r="Z3208" s="76">
        <v>46395</v>
      </c>
      <c r="AA3208" s="77">
        <v>191389</v>
      </c>
    </row>
    <row r="3209" spans="26:27">
      <c r="Z3209" s="76">
        <v>46396</v>
      </c>
      <c r="AA3209" s="77">
        <v>191389</v>
      </c>
    </row>
    <row r="3210" spans="26:27">
      <c r="Z3210" s="76">
        <v>46397</v>
      </c>
      <c r="AA3210" s="77">
        <v>191389</v>
      </c>
    </row>
    <row r="3211" spans="26:27">
      <c r="Z3211" s="76">
        <v>46398</v>
      </c>
      <c r="AA3211" s="77">
        <v>191389</v>
      </c>
    </row>
    <row r="3212" spans="26:27">
      <c r="Z3212" s="76">
        <v>46399</v>
      </c>
      <c r="AA3212" s="77">
        <v>191389</v>
      </c>
    </row>
    <row r="3213" spans="26:27">
      <c r="Z3213" s="76">
        <v>46400</v>
      </c>
      <c r="AA3213" s="77">
        <v>191389</v>
      </c>
    </row>
    <row r="3214" spans="26:27">
      <c r="Z3214" s="76">
        <v>46401</v>
      </c>
      <c r="AA3214" s="77">
        <v>191389</v>
      </c>
    </row>
    <row r="3215" spans="26:27">
      <c r="Z3215" s="76">
        <v>46402</v>
      </c>
      <c r="AA3215" s="77">
        <v>191389</v>
      </c>
    </row>
    <row r="3216" spans="26:27">
      <c r="Z3216" s="76">
        <v>46403</v>
      </c>
      <c r="AA3216" s="77">
        <v>191389</v>
      </c>
    </row>
    <row r="3217" spans="26:27">
      <c r="Z3217" s="76">
        <v>46404</v>
      </c>
      <c r="AA3217" s="77">
        <v>191389</v>
      </c>
    </row>
    <row r="3218" spans="26:27">
      <c r="Z3218" s="76">
        <v>46405</v>
      </c>
      <c r="AA3218" s="77">
        <v>191389</v>
      </c>
    </row>
    <row r="3219" spans="26:27">
      <c r="Z3219" s="76">
        <v>46406</v>
      </c>
      <c r="AA3219" s="77">
        <v>191389</v>
      </c>
    </row>
    <row r="3220" spans="26:27">
      <c r="Z3220" s="76">
        <v>46407</v>
      </c>
      <c r="AA3220" s="77">
        <v>191389</v>
      </c>
    </row>
    <row r="3221" spans="26:27">
      <c r="Z3221" s="76">
        <v>46408</v>
      </c>
      <c r="AA3221" s="77">
        <v>191389</v>
      </c>
    </row>
    <row r="3222" spans="26:27">
      <c r="Z3222" s="76">
        <v>46409</v>
      </c>
      <c r="AA3222" s="77">
        <v>191389</v>
      </c>
    </row>
    <row r="3223" spans="26:27">
      <c r="Z3223" s="76">
        <v>46410</v>
      </c>
      <c r="AA3223" s="77">
        <v>191389</v>
      </c>
    </row>
    <row r="3224" spans="26:27">
      <c r="Z3224" s="76">
        <v>46411</v>
      </c>
      <c r="AA3224" s="77">
        <v>191389</v>
      </c>
    </row>
    <row r="3225" spans="26:27">
      <c r="Z3225" s="76">
        <v>46412</v>
      </c>
      <c r="AA3225" s="77">
        <v>191389</v>
      </c>
    </row>
    <row r="3226" spans="26:27">
      <c r="Z3226" s="76">
        <v>46413</v>
      </c>
      <c r="AA3226" s="77">
        <v>191389</v>
      </c>
    </row>
    <row r="3227" spans="26:27">
      <c r="Z3227" s="76">
        <v>46414</v>
      </c>
      <c r="AA3227" s="77">
        <v>191389</v>
      </c>
    </row>
    <row r="3228" spans="26:27">
      <c r="Z3228" s="76">
        <v>46415</v>
      </c>
      <c r="AA3228" s="77">
        <v>191389</v>
      </c>
    </row>
    <row r="3229" spans="26:27">
      <c r="Z3229" s="76">
        <v>46416</v>
      </c>
      <c r="AA3229" s="77">
        <v>191389</v>
      </c>
    </row>
    <row r="3230" spans="26:27">
      <c r="Z3230" s="76">
        <v>46417</v>
      </c>
      <c r="AA3230" s="77">
        <v>191389</v>
      </c>
    </row>
    <row r="3231" spans="26:27">
      <c r="Z3231" s="76">
        <v>46418</v>
      </c>
      <c r="AA3231" s="77">
        <v>191389</v>
      </c>
    </row>
    <row r="3232" spans="26:27">
      <c r="Z3232" s="76">
        <v>46419</v>
      </c>
      <c r="AA3232" s="77">
        <v>191420</v>
      </c>
    </row>
    <row r="3233" spans="26:27">
      <c r="Z3233" s="76">
        <v>46420</v>
      </c>
      <c r="AA3233" s="77">
        <v>191420</v>
      </c>
    </row>
    <row r="3234" spans="26:27">
      <c r="Z3234" s="76">
        <v>46421</v>
      </c>
      <c r="AA3234" s="77">
        <v>191420</v>
      </c>
    </row>
    <row r="3235" spans="26:27">
      <c r="Z3235" s="76">
        <v>46422</v>
      </c>
      <c r="AA3235" s="77">
        <v>191420</v>
      </c>
    </row>
    <row r="3236" spans="26:27">
      <c r="Z3236" s="76">
        <v>46423</v>
      </c>
      <c r="AA3236" s="77">
        <v>191420</v>
      </c>
    </row>
    <row r="3237" spans="26:27">
      <c r="Z3237" s="76">
        <v>46424</v>
      </c>
      <c r="AA3237" s="77">
        <v>191420</v>
      </c>
    </row>
    <row r="3238" spans="26:27">
      <c r="Z3238" s="76">
        <v>46425</v>
      </c>
      <c r="AA3238" s="77">
        <v>191420</v>
      </c>
    </row>
    <row r="3239" spans="26:27">
      <c r="Z3239" s="76">
        <v>46426</v>
      </c>
      <c r="AA3239" s="77">
        <v>191420</v>
      </c>
    </row>
    <row r="3240" spans="26:27">
      <c r="Z3240" s="76">
        <v>46427</v>
      </c>
      <c r="AA3240" s="77">
        <v>191420</v>
      </c>
    </row>
    <row r="3241" spans="26:27">
      <c r="Z3241" s="76">
        <v>46428</v>
      </c>
      <c r="AA3241" s="77">
        <v>191420</v>
      </c>
    </row>
    <row r="3242" spans="26:27">
      <c r="Z3242" s="76">
        <v>46429</v>
      </c>
      <c r="AA3242" s="77">
        <v>191420</v>
      </c>
    </row>
    <row r="3243" spans="26:27">
      <c r="Z3243" s="76">
        <v>46430</v>
      </c>
      <c r="AA3243" s="77">
        <v>191420</v>
      </c>
    </row>
    <row r="3244" spans="26:27">
      <c r="Z3244" s="76">
        <v>46431</v>
      </c>
      <c r="AA3244" s="77">
        <v>191420</v>
      </c>
    </row>
    <row r="3245" spans="26:27">
      <c r="Z3245" s="76">
        <v>46432</v>
      </c>
      <c r="AA3245" s="77">
        <v>191420</v>
      </c>
    </row>
    <row r="3246" spans="26:27">
      <c r="Z3246" s="76">
        <v>46433</v>
      </c>
      <c r="AA3246" s="77">
        <v>191420</v>
      </c>
    </row>
    <row r="3247" spans="26:27">
      <c r="Z3247" s="76">
        <v>46434</v>
      </c>
      <c r="AA3247" s="77">
        <v>191420</v>
      </c>
    </row>
    <row r="3248" spans="26:27">
      <c r="Z3248" s="76">
        <v>46435</v>
      </c>
      <c r="AA3248" s="77">
        <v>191420</v>
      </c>
    </row>
    <row r="3249" spans="26:27">
      <c r="Z3249" s="76">
        <v>46436</v>
      </c>
      <c r="AA3249" s="77">
        <v>191420</v>
      </c>
    </row>
    <row r="3250" spans="26:27">
      <c r="Z3250" s="76">
        <v>46437</v>
      </c>
      <c r="AA3250" s="77">
        <v>191420</v>
      </c>
    </row>
    <row r="3251" spans="26:27">
      <c r="Z3251" s="76">
        <v>46438</v>
      </c>
      <c r="AA3251" s="77">
        <v>191420</v>
      </c>
    </row>
    <row r="3252" spans="26:27">
      <c r="Z3252" s="76">
        <v>46439</v>
      </c>
      <c r="AA3252" s="77">
        <v>191420</v>
      </c>
    </row>
    <row r="3253" spans="26:27">
      <c r="Z3253" s="76">
        <v>46440</v>
      </c>
      <c r="AA3253" s="77">
        <v>191420</v>
      </c>
    </row>
    <row r="3254" spans="26:27">
      <c r="Z3254" s="76">
        <v>46441</v>
      </c>
      <c r="AA3254" s="77">
        <v>191420</v>
      </c>
    </row>
    <row r="3255" spans="26:27">
      <c r="Z3255" s="76">
        <v>46442</v>
      </c>
      <c r="AA3255" s="77">
        <v>191420</v>
      </c>
    </row>
    <row r="3256" spans="26:27">
      <c r="Z3256" s="76">
        <v>46443</v>
      </c>
      <c r="AA3256" s="77">
        <v>191420</v>
      </c>
    </row>
    <row r="3257" spans="26:27">
      <c r="Z3257" s="76">
        <v>46444</v>
      </c>
      <c r="AA3257" s="77">
        <v>191420</v>
      </c>
    </row>
    <row r="3258" spans="26:27">
      <c r="Z3258" s="76">
        <v>46445</v>
      </c>
      <c r="AA3258" s="77">
        <v>191420</v>
      </c>
    </row>
    <row r="3259" spans="26:27">
      <c r="Z3259" s="76">
        <v>46446</v>
      </c>
      <c r="AA3259" s="77">
        <v>191420</v>
      </c>
    </row>
    <row r="3260" spans="26:27">
      <c r="Z3260" s="76">
        <v>46447</v>
      </c>
      <c r="AA3260" s="77">
        <v>191420</v>
      </c>
    </row>
    <row r="3261" spans="26:27">
      <c r="Z3261" s="76">
        <v>46448</v>
      </c>
      <c r="AA3261" s="77">
        <v>191449</v>
      </c>
    </row>
    <row r="3262" spans="26:27">
      <c r="Z3262" s="76">
        <v>46449</v>
      </c>
      <c r="AA3262" s="77">
        <v>191449</v>
      </c>
    </row>
    <row r="3263" spans="26:27">
      <c r="Z3263" s="76">
        <v>46450</v>
      </c>
      <c r="AA3263" s="77">
        <v>191449</v>
      </c>
    </row>
    <row r="3264" spans="26:27">
      <c r="Z3264" s="76">
        <v>46451</v>
      </c>
      <c r="AA3264" s="77">
        <v>191449</v>
      </c>
    </row>
    <row r="3265" spans="26:27">
      <c r="Z3265" s="76">
        <v>46452</v>
      </c>
      <c r="AA3265" s="77">
        <v>191449</v>
      </c>
    </row>
    <row r="3266" spans="26:27">
      <c r="Z3266" s="76">
        <v>46453</v>
      </c>
      <c r="AA3266" s="77">
        <v>191449</v>
      </c>
    </row>
    <row r="3267" spans="26:27">
      <c r="Z3267" s="76">
        <v>46454</v>
      </c>
      <c r="AA3267" s="77">
        <v>191449</v>
      </c>
    </row>
    <row r="3268" spans="26:27">
      <c r="Z3268" s="76">
        <v>46455</v>
      </c>
      <c r="AA3268" s="77">
        <v>191449</v>
      </c>
    </row>
    <row r="3269" spans="26:27">
      <c r="Z3269" s="76">
        <v>46456</v>
      </c>
      <c r="AA3269" s="77">
        <v>191449</v>
      </c>
    </row>
    <row r="3270" spans="26:27">
      <c r="Z3270" s="76">
        <v>46457</v>
      </c>
      <c r="AA3270" s="77">
        <v>191449</v>
      </c>
    </row>
    <row r="3271" spans="26:27">
      <c r="Z3271" s="76">
        <v>46458</v>
      </c>
      <c r="AA3271" s="77">
        <v>191449</v>
      </c>
    </row>
    <row r="3272" spans="26:27">
      <c r="Z3272" s="76">
        <v>46459</v>
      </c>
      <c r="AA3272" s="77">
        <v>191449</v>
      </c>
    </row>
    <row r="3273" spans="26:27">
      <c r="Z3273" s="76">
        <v>46460</v>
      </c>
      <c r="AA3273" s="77">
        <v>191449</v>
      </c>
    </row>
    <row r="3274" spans="26:27">
      <c r="Z3274" s="76">
        <v>46461</v>
      </c>
      <c r="AA3274" s="77">
        <v>191449</v>
      </c>
    </row>
    <row r="3275" spans="26:27">
      <c r="Z3275" s="76">
        <v>46462</v>
      </c>
      <c r="AA3275" s="77">
        <v>191449</v>
      </c>
    </row>
    <row r="3276" spans="26:27">
      <c r="Z3276" s="76">
        <v>46463</v>
      </c>
      <c r="AA3276" s="77">
        <v>191449</v>
      </c>
    </row>
    <row r="3277" spans="26:27">
      <c r="Z3277" s="76">
        <v>46464</v>
      </c>
      <c r="AA3277" s="77">
        <v>191449</v>
      </c>
    </row>
    <row r="3278" spans="26:27">
      <c r="Z3278" s="76">
        <v>46465</v>
      </c>
      <c r="AA3278" s="77">
        <v>191449</v>
      </c>
    </row>
    <row r="3279" spans="26:27">
      <c r="Z3279" s="76">
        <v>46466</v>
      </c>
      <c r="AA3279" s="77">
        <v>191449</v>
      </c>
    </row>
    <row r="3280" spans="26:27">
      <c r="Z3280" s="76">
        <v>46467</v>
      </c>
      <c r="AA3280" s="77">
        <v>191449</v>
      </c>
    </row>
    <row r="3281" spans="26:27">
      <c r="Z3281" s="76">
        <v>46468</v>
      </c>
      <c r="AA3281" s="77">
        <v>191449</v>
      </c>
    </row>
    <row r="3282" spans="26:27">
      <c r="Z3282" s="76">
        <v>46469</v>
      </c>
      <c r="AA3282" s="77">
        <v>191449</v>
      </c>
    </row>
    <row r="3283" spans="26:27">
      <c r="Z3283" s="76">
        <v>46470</v>
      </c>
      <c r="AA3283" s="77">
        <v>191449</v>
      </c>
    </row>
    <row r="3284" spans="26:27">
      <c r="Z3284" s="76">
        <v>46471</v>
      </c>
      <c r="AA3284" s="77">
        <v>191449</v>
      </c>
    </row>
    <row r="3285" spans="26:27">
      <c r="Z3285" s="76">
        <v>46472</v>
      </c>
      <c r="AA3285" s="77">
        <v>191449</v>
      </c>
    </row>
    <row r="3286" spans="26:27">
      <c r="Z3286" s="76">
        <v>46473</v>
      </c>
      <c r="AA3286" s="77">
        <v>191449</v>
      </c>
    </row>
    <row r="3287" spans="26:27">
      <c r="Z3287" s="76">
        <v>46474</v>
      </c>
      <c r="AA3287" s="77">
        <v>191449</v>
      </c>
    </row>
    <row r="3288" spans="26:27">
      <c r="Z3288" s="76">
        <v>46475</v>
      </c>
      <c r="AA3288" s="77">
        <v>191449</v>
      </c>
    </row>
    <row r="3289" spans="26:27">
      <c r="Z3289" s="76">
        <v>46476</v>
      </c>
      <c r="AA3289" s="77">
        <v>191449</v>
      </c>
    </row>
    <row r="3290" spans="26:27">
      <c r="Z3290" s="76">
        <v>46477</v>
      </c>
      <c r="AA3290" s="77">
        <v>191449</v>
      </c>
    </row>
    <row r="3291" spans="26:27">
      <c r="Z3291" s="76">
        <v>46478</v>
      </c>
      <c r="AA3291" s="77">
        <v>191449</v>
      </c>
    </row>
    <row r="3292" spans="26:27">
      <c r="Z3292" s="76">
        <v>46479</v>
      </c>
      <c r="AA3292" s="77">
        <v>191480</v>
      </c>
    </row>
    <row r="3293" spans="26:27">
      <c r="Z3293" s="76">
        <v>46480</v>
      </c>
      <c r="AA3293" s="77">
        <v>191480</v>
      </c>
    </row>
    <row r="3294" spans="26:27">
      <c r="Z3294" s="76">
        <v>46481</v>
      </c>
      <c r="AA3294" s="77">
        <v>191480</v>
      </c>
    </row>
    <row r="3295" spans="26:27">
      <c r="Z3295" s="76">
        <v>46482</v>
      </c>
      <c r="AA3295" s="77">
        <v>191480</v>
      </c>
    </row>
    <row r="3296" spans="26:27">
      <c r="Z3296" s="76">
        <v>46483</v>
      </c>
      <c r="AA3296" s="77">
        <v>191480</v>
      </c>
    </row>
    <row r="3297" spans="26:27">
      <c r="Z3297" s="76">
        <v>46484</v>
      </c>
      <c r="AA3297" s="77">
        <v>191480</v>
      </c>
    </row>
    <row r="3298" spans="26:27">
      <c r="Z3298" s="76">
        <v>46485</v>
      </c>
      <c r="AA3298" s="77">
        <v>191480</v>
      </c>
    </row>
    <row r="3299" spans="26:27">
      <c r="Z3299" s="76">
        <v>46486</v>
      </c>
      <c r="AA3299" s="77">
        <v>191480</v>
      </c>
    </row>
    <row r="3300" spans="26:27">
      <c r="Z3300" s="76">
        <v>46487</v>
      </c>
      <c r="AA3300" s="77">
        <v>191480</v>
      </c>
    </row>
    <row r="3301" spans="26:27">
      <c r="Z3301" s="76">
        <v>46488</v>
      </c>
      <c r="AA3301" s="77">
        <v>191480</v>
      </c>
    </row>
    <row r="3302" spans="26:27">
      <c r="Z3302" s="76">
        <v>46489</v>
      </c>
      <c r="AA3302" s="77">
        <v>191480</v>
      </c>
    </row>
    <row r="3303" spans="26:27">
      <c r="Z3303" s="76">
        <v>46490</v>
      </c>
      <c r="AA3303" s="77">
        <v>191480</v>
      </c>
    </row>
    <row r="3304" spans="26:27">
      <c r="Z3304" s="76">
        <v>46491</v>
      </c>
      <c r="AA3304" s="77">
        <v>191480</v>
      </c>
    </row>
    <row r="3305" spans="26:27">
      <c r="Z3305" s="76">
        <v>46492</v>
      </c>
      <c r="AA3305" s="77">
        <v>191480</v>
      </c>
    </row>
    <row r="3306" spans="26:27">
      <c r="Z3306" s="76">
        <v>46493</v>
      </c>
      <c r="AA3306" s="77">
        <v>191480</v>
      </c>
    </row>
    <row r="3307" spans="26:27">
      <c r="Z3307" s="76">
        <v>46494</v>
      </c>
      <c r="AA3307" s="77">
        <v>191480</v>
      </c>
    </row>
    <row r="3308" spans="26:27">
      <c r="Z3308" s="76">
        <v>46495</v>
      </c>
      <c r="AA3308" s="77">
        <v>191480</v>
      </c>
    </row>
    <row r="3309" spans="26:27">
      <c r="Z3309" s="76">
        <v>46496</v>
      </c>
      <c r="AA3309" s="77">
        <v>191480</v>
      </c>
    </row>
    <row r="3310" spans="26:27">
      <c r="Z3310" s="76">
        <v>46497</v>
      </c>
      <c r="AA3310" s="77">
        <v>191480</v>
      </c>
    </row>
    <row r="3311" spans="26:27">
      <c r="Z3311" s="76">
        <v>46498</v>
      </c>
      <c r="AA3311" s="77">
        <v>191480</v>
      </c>
    </row>
    <row r="3312" spans="26:27">
      <c r="Z3312" s="76">
        <v>46499</v>
      </c>
      <c r="AA3312" s="77">
        <v>191480</v>
      </c>
    </row>
    <row r="3313" spans="26:27">
      <c r="Z3313" s="76">
        <v>46500</v>
      </c>
      <c r="AA3313" s="77">
        <v>191480</v>
      </c>
    </row>
    <row r="3314" spans="26:27">
      <c r="Z3314" s="76">
        <v>46501</v>
      </c>
      <c r="AA3314" s="77">
        <v>191480</v>
      </c>
    </row>
    <row r="3315" spans="26:27">
      <c r="Z3315" s="76">
        <v>46502</v>
      </c>
      <c r="AA3315" s="77">
        <v>191480</v>
      </c>
    </row>
    <row r="3316" spans="26:27">
      <c r="Z3316" s="76">
        <v>46503</v>
      </c>
      <c r="AA3316" s="77">
        <v>191480</v>
      </c>
    </row>
    <row r="3317" spans="26:27">
      <c r="Z3317" s="76">
        <v>46504</v>
      </c>
      <c r="AA3317" s="77">
        <v>191480</v>
      </c>
    </row>
    <row r="3318" spans="26:27">
      <c r="Z3318" s="76">
        <v>46505</v>
      </c>
      <c r="AA3318" s="77">
        <v>191480</v>
      </c>
    </row>
    <row r="3319" spans="26:27">
      <c r="Z3319" s="76">
        <v>46506</v>
      </c>
      <c r="AA3319" s="77">
        <v>191480</v>
      </c>
    </row>
    <row r="3320" spans="26:27">
      <c r="Z3320" s="76">
        <v>46507</v>
      </c>
      <c r="AA3320" s="77">
        <v>191480</v>
      </c>
    </row>
    <row r="3321" spans="26:27">
      <c r="Z3321" s="76">
        <v>46508</v>
      </c>
      <c r="AA3321" s="77">
        <v>191480</v>
      </c>
    </row>
    <row r="3322" spans="26:27">
      <c r="Z3322" s="76">
        <v>46509</v>
      </c>
      <c r="AA3322" s="77">
        <v>191510</v>
      </c>
    </row>
    <row r="3323" spans="26:27">
      <c r="Z3323" s="76">
        <v>46510</v>
      </c>
      <c r="AA3323" s="77">
        <v>191510</v>
      </c>
    </row>
    <row r="3324" spans="26:27">
      <c r="Z3324" s="76">
        <v>46511</v>
      </c>
      <c r="AA3324" s="77">
        <v>191510</v>
      </c>
    </row>
    <row r="3325" spans="26:27">
      <c r="Z3325" s="76">
        <v>46512</v>
      </c>
      <c r="AA3325" s="77">
        <v>191510</v>
      </c>
    </row>
    <row r="3326" spans="26:27">
      <c r="Z3326" s="76">
        <v>46513</v>
      </c>
      <c r="AA3326" s="77">
        <v>191510</v>
      </c>
    </row>
    <row r="3327" spans="26:27">
      <c r="Z3327" s="76">
        <v>46514</v>
      </c>
      <c r="AA3327" s="77">
        <v>191510</v>
      </c>
    </row>
    <row r="3328" spans="26:27">
      <c r="Z3328" s="76">
        <v>46515</v>
      </c>
      <c r="AA3328" s="77">
        <v>191510</v>
      </c>
    </row>
    <row r="3329" spans="26:27">
      <c r="Z3329" s="76">
        <v>46516</v>
      </c>
      <c r="AA3329" s="77">
        <v>191510</v>
      </c>
    </row>
    <row r="3330" spans="26:27">
      <c r="Z3330" s="76">
        <v>46517</v>
      </c>
      <c r="AA3330" s="77">
        <v>191510</v>
      </c>
    </row>
    <row r="3331" spans="26:27">
      <c r="Z3331" s="76">
        <v>46518</v>
      </c>
      <c r="AA3331" s="77">
        <v>191510</v>
      </c>
    </row>
    <row r="3332" spans="26:27">
      <c r="Z3332" s="76">
        <v>46519</v>
      </c>
      <c r="AA3332" s="77">
        <v>191510</v>
      </c>
    </row>
    <row r="3333" spans="26:27">
      <c r="Z3333" s="76">
        <v>46520</v>
      </c>
      <c r="AA3333" s="77">
        <v>191510</v>
      </c>
    </row>
    <row r="3334" spans="26:27">
      <c r="Z3334" s="76">
        <v>46521</v>
      </c>
      <c r="AA3334" s="77">
        <v>191510</v>
      </c>
    </row>
    <row r="3335" spans="26:27">
      <c r="Z3335" s="76">
        <v>46522</v>
      </c>
      <c r="AA3335" s="77">
        <v>191510</v>
      </c>
    </row>
    <row r="3336" spans="26:27">
      <c r="Z3336" s="76">
        <v>46523</v>
      </c>
      <c r="AA3336" s="77">
        <v>191510</v>
      </c>
    </row>
    <row r="3337" spans="26:27">
      <c r="Z3337" s="76">
        <v>46524</v>
      </c>
      <c r="AA3337" s="77">
        <v>191510</v>
      </c>
    </row>
    <row r="3338" spans="26:27">
      <c r="Z3338" s="76">
        <v>46525</v>
      </c>
      <c r="AA3338" s="77">
        <v>191510</v>
      </c>
    </row>
    <row r="3339" spans="26:27">
      <c r="Z3339" s="76">
        <v>46526</v>
      </c>
      <c r="AA3339" s="77">
        <v>191510</v>
      </c>
    </row>
    <row r="3340" spans="26:27">
      <c r="Z3340" s="76">
        <v>46527</v>
      </c>
      <c r="AA3340" s="77">
        <v>191510</v>
      </c>
    </row>
    <row r="3341" spans="26:27">
      <c r="Z3341" s="76">
        <v>46528</v>
      </c>
      <c r="AA3341" s="77">
        <v>191510</v>
      </c>
    </row>
    <row r="3342" spans="26:27">
      <c r="Z3342" s="76">
        <v>46529</v>
      </c>
      <c r="AA3342" s="77">
        <v>191510</v>
      </c>
    </row>
    <row r="3343" spans="26:27">
      <c r="Z3343" s="76">
        <v>46530</v>
      </c>
      <c r="AA3343" s="77">
        <v>191510</v>
      </c>
    </row>
    <row r="3344" spans="26:27">
      <c r="Z3344" s="76">
        <v>46531</v>
      </c>
      <c r="AA3344" s="77">
        <v>191510</v>
      </c>
    </row>
    <row r="3345" spans="26:27">
      <c r="Z3345" s="76">
        <v>46532</v>
      </c>
      <c r="AA3345" s="77">
        <v>191510</v>
      </c>
    </row>
    <row r="3346" spans="26:27">
      <c r="Z3346" s="76">
        <v>46533</v>
      </c>
      <c r="AA3346" s="77">
        <v>191510</v>
      </c>
    </row>
    <row r="3347" spans="26:27">
      <c r="Z3347" s="76">
        <v>46534</v>
      </c>
      <c r="AA3347" s="77">
        <v>191510</v>
      </c>
    </row>
    <row r="3348" spans="26:27">
      <c r="Z3348" s="76">
        <v>46535</v>
      </c>
      <c r="AA3348" s="77">
        <v>191510</v>
      </c>
    </row>
    <row r="3349" spans="26:27">
      <c r="Z3349" s="76">
        <v>46536</v>
      </c>
      <c r="AA3349" s="77">
        <v>191510</v>
      </c>
    </row>
    <row r="3350" spans="26:27">
      <c r="Z3350" s="76">
        <v>46537</v>
      </c>
      <c r="AA3350" s="77">
        <v>191510</v>
      </c>
    </row>
    <row r="3351" spans="26:27">
      <c r="Z3351" s="76">
        <v>46538</v>
      </c>
      <c r="AA3351" s="77">
        <v>191510</v>
      </c>
    </row>
    <row r="3352" spans="26:27">
      <c r="Z3352" s="76">
        <v>46539</v>
      </c>
      <c r="AA3352" s="77">
        <v>191510</v>
      </c>
    </row>
    <row r="3353" spans="26:27">
      <c r="Z3353" s="76">
        <v>46540</v>
      </c>
      <c r="AA3353" s="77">
        <v>191541</v>
      </c>
    </row>
    <row r="3354" spans="26:27">
      <c r="Z3354" s="76">
        <v>46541</v>
      </c>
      <c r="AA3354" s="77">
        <v>191541</v>
      </c>
    </row>
    <row r="3355" spans="26:27">
      <c r="Z3355" s="76">
        <v>46542</v>
      </c>
      <c r="AA3355" s="77">
        <v>191541</v>
      </c>
    </row>
    <row r="3356" spans="26:27">
      <c r="Z3356" s="76">
        <v>46543</v>
      </c>
      <c r="AA3356" s="77">
        <v>191541</v>
      </c>
    </row>
    <row r="3357" spans="26:27">
      <c r="Z3357" s="76">
        <v>46544</v>
      </c>
      <c r="AA3357" s="77">
        <v>191541</v>
      </c>
    </row>
    <row r="3358" spans="26:27">
      <c r="Z3358" s="76">
        <v>46545</v>
      </c>
      <c r="AA3358" s="77">
        <v>191541</v>
      </c>
    </row>
    <row r="3359" spans="26:27">
      <c r="Z3359" s="76">
        <v>46546</v>
      </c>
      <c r="AA3359" s="77">
        <v>191541</v>
      </c>
    </row>
    <row r="3360" spans="26:27">
      <c r="Z3360" s="76">
        <v>46547</v>
      </c>
      <c r="AA3360" s="77">
        <v>191541</v>
      </c>
    </row>
    <row r="3361" spans="26:27">
      <c r="Z3361" s="76">
        <v>46548</v>
      </c>
      <c r="AA3361" s="77">
        <v>191541</v>
      </c>
    </row>
    <row r="3362" spans="26:27">
      <c r="Z3362" s="76">
        <v>46549</v>
      </c>
      <c r="AA3362" s="77">
        <v>191541</v>
      </c>
    </row>
    <row r="3363" spans="26:27">
      <c r="Z3363" s="76">
        <v>46550</v>
      </c>
      <c r="AA3363" s="77">
        <v>191541</v>
      </c>
    </row>
    <row r="3364" spans="26:27">
      <c r="Z3364" s="76">
        <v>46551</v>
      </c>
      <c r="AA3364" s="77">
        <v>191541</v>
      </c>
    </row>
    <row r="3365" spans="26:27">
      <c r="Z3365" s="76">
        <v>46552</v>
      </c>
      <c r="AA3365" s="77">
        <v>191541</v>
      </c>
    </row>
    <row r="3366" spans="26:27">
      <c r="Z3366" s="76">
        <v>46553</v>
      </c>
      <c r="AA3366" s="77">
        <v>191541</v>
      </c>
    </row>
    <row r="3367" spans="26:27">
      <c r="Z3367" s="76">
        <v>46554</v>
      </c>
      <c r="AA3367" s="77">
        <v>191541</v>
      </c>
    </row>
    <row r="3368" spans="26:27">
      <c r="Z3368" s="76">
        <v>46555</v>
      </c>
      <c r="AA3368" s="77">
        <v>191541</v>
      </c>
    </row>
    <row r="3369" spans="26:27">
      <c r="Z3369" s="76">
        <v>46556</v>
      </c>
      <c r="AA3369" s="77">
        <v>191541</v>
      </c>
    </row>
    <row r="3370" spans="26:27">
      <c r="Z3370" s="76">
        <v>46557</v>
      </c>
      <c r="AA3370" s="77">
        <v>191541</v>
      </c>
    </row>
    <row r="3371" spans="26:27">
      <c r="Z3371" s="76">
        <v>46558</v>
      </c>
      <c r="AA3371" s="77">
        <v>191541</v>
      </c>
    </row>
    <row r="3372" spans="26:27">
      <c r="Z3372" s="76">
        <v>46559</v>
      </c>
      <c r="AA3372" s="77">
        <v>191541</v>
      </c>
    </row>
    <row r="3373" spans="26:27">
      <c r="Z3373" s="76">
        <v>46560</v>
      </c>
      <c r="AA3373" s="77">
        <v>191541</v>
      </c>
    </row>
    <row r="3374" spans="26:27">
      <c r="Z3374" s="76">
        <v>46561</v>
      </c>
      <c r="AA3374" s="77">
        <v>191541</v>
      </c>
    </row>
    <row r="3375" spans="26:27">
      <c r="Z3375" s="76">
        <v>46562</v>
      </c>
      <c r="AA3375" s="77">
        <v>191541</v>
      </c>
    </row>
    <row r="3376" spans="26:27">
      <c r="Z3376" s="76">
        <v>46563</v>
      </c>
      <c r="AA3376" s="77">
        <v>191541</v>
      </c>
    </row>
    <row r="3377" spans="26:27">
      <c r="Z3377" s="76">
        <v>46564</v>
      </c>
      <c r="AA3377" s="77">
        <v>191541</v>
      </c>
    </row>
    <row r="3378" spans="26:27">
      <c r="Z3378" s="76">
        <v>46565</v>
      </c>
      <c r="AA3378" s="77">
        <v>191541</v>
      </c>
    </row>
    <row r="3379" spans="26:27">
      <c r="Z3379" s="76">
        <v>46566</v>
      </c>
      <c r="AA3379" s="77">
        <v>191541</v>
      </c>
    </row>
    <row r="3380" spans="26:27">
      <c r="Z3380" s="76">
        <v>46567</v>
      </c>
      <c r="AA3380" s="77">
        <v>191541</v>
      </c>
    </row>
    <row r="3381" spans="26:27">
      <c r="Z3381" s="76">
        <v>46568</v>
      </c>
      <c r="AA3381" s="77">
        <v>191541</v>
      </c>
    </row>
    <row r="3382" spans="26:27">
      <c r="Z3382" s="76">
        <v>46569</v>
      </c>
      <c r="AA3382" s="77">
        <v>191541</v>
      </c>
    </row>
    <row r="3383" spans="26:27">
      <c r="Z3383" s="76">
        <v>46570</v>
      </c>
      <c r="AA3383" s="77">
        <v>191571</v>
      </c>
    </row>
    <row r="3384" spans="26:27">
      <c r="Z3384" s="76">
        <v>46571</v>
      </c>
      <c r="AA3384" s="77">
        <v>191571</v>
      </c>
    </row>
    <row r="3385" spans="26:27">
      <c r="Z3385" s="76">
        <v>46572</v>
      </c>
      <c r="AA3385" s="77">
        <v>191571</v>
      </c>
    </row>
    <row r="3386" spans="26:27">
      <c r="Z3386" s="76">
        <v>46573</v>
      </c>
      <c r="AA3386" s="77">
        <v>191571</v>
      </c>
    </row>
    <row r="3387" spans="26:27">
      <c r="Z3387" s="76">
        <v>46574</v>
      </c>
      <c r="AA3387" s="77">
        <v>191571</v>
      </c>
    </row>
    <row r="3388" spans="26:27">
      <c r="Z3388" s="76">
        <v>46575</v>
      </c>
      <c r="AA3388" s="77">
        <v>191571</v>
      </c>
    </row>
    <row r="3389" spans="26:27">
      <c r="Z3389" s="76">
        <v>46576</v>
      </c>
      <c r="AA3389" s="77">
        <v>191571</v>
      </c>
    </row>
    <row r="3390" spans="26:27">
      <c r="Z3390" s="76">
        <v>46577</v>
      </c>
      <c r="AA3390" s="77">
        <v>191571</v>
      </c>
    </row>
    <row r="3391" spans="26:27">
      <c r="Z3391" s="76">
        <v>46578</v>
      </c>
      <c r="AA3391" s="77">
        <v>191571</v>
      </c>
    </row>
    <row r="3392" spans="26:27">
      <c r="Z3392" s="76">
        <v>46579</v>
      </c>
      <c r="AA3392" s="77">
        <v>191571</v>
      </c>
    </row>
    <row r="3393" spans="26:27">
      <c r="Z3393" s="76">
        <v>46580</v>
      </c>
      <c r="AA3393" s="77">
        <v>191571</v>
      </c>
    </row>
    <row r="3394" spans="26:27">
      <c r="Z3394" s="76">
        <v>46581</v>
      </c>
      <c r="AA3394" s="77">
        <v>191571</v>
      </c>
    </row>
    <row r="3395" spans="26:27">
      <c r="Z3395" s="76">
        <v>46582</v>
      </c>
      <c r="AA3395" s="77">
        <v>191571</v>
      </c>
    </row>
    <row r="3396" spans="26:27">
      <c r="Z3396" s="76">
        <v>46583</v>
      </c>
      <c r="AA3396" s="77">
        <v>191571</v>
      </c>
    </row>
    <row r="3397" spans="26:27">
      <c r="Z3397" s="76">
        <v>46584</v>
      </c>
      <c r="AA3397" s="77">
        <v>191571</v>
      </c>
    </row>
    <row r="3398" spans="26:27">
      <c r="Z3398" s="76">
        <v>46585</v>
      </c>
      <c r="AA3398" s="77">
        <v>191571</v>
      </c>
    </row>
    <row r="3399" spans="26:27">
      <c r="Z3399" s="76">
        <v>46586</v>
      </c>
      <c r="AA3399" s="77">
        <v>191571</v>
      </c>
    </row>
    <row r="3400" spans="26:27">
      <c r="Z3400" s="76">
        <v>46587</v>
      </c>
      <c r="AA3400" s="77">
        <v>191571</v>
      </c>
    </row>
    <row r="3401" spans="26:27">
      <c r="Z3401" s="76">
        <v>46588</v>
      </c>
      <c r="AA3401" s="77">
        <v>191571</v>
      </c>
    </row>
    <row r="3402" spans="26:27">
      <c r="Z3402" s="76">
        <v>46589</v>
      </c>
      <c r="AA3402" s="77">
        <v>191571</v>
      </c>
    </row>
    <row r="3403" spans="26:27">
      <c r="Z3403" s="76">
        <v>46590</v>
      </c>
      <c r="AA3403" s="77">
        <v>191571</v>
      </c>
    </row>
    <row r="3404" spans="26:27">
      <c r="Z3404" s="76">
        <v>46591</v>
      </c>
      <c r="AA3404" s="77">
        <v>191571</v>
      </c>
    </row>
    <row r="3405" spans="26:27">
      <c r="Z3405" s="76">
        <v>46592</v>
      </c>
      <c r="AA3405" s="77">
        <v>191571</v>
      </c>
    </row>
    <row r="3406" spans="26:27">
      <c r="Z3406" s="76">
        <v>46593</v>
      </c>
      <c r="AA3406" s="77">
        <v>191571</v>
      </c>
    </row>
    <row r="3407" spans="26:27">
      <c r="Z3407" s="76">
        <v>46594</v>
      </c>
      <c r="AA3407" s="77">
        <v>191571</v>
      </c>
    </row>
    <row r="3408" spans="26:27">
      <c r="Z3408" s="76">
        <v>46595</v>
      </c>
      <c r="AA3408" s="77">
        <v>191571</v>
      </c>
    </row>
    <row r="3409" spans="26:27">
      <c r="Z3409" s="76">
        <v>46596</v>
      </c>
      <c r="AA3409" s="77">
        <v>191571</v>
      </c>
    </row>
    <row r="3410" spans="26:27">
      <c r="Z3410" s="76">
        <v>46597</v>
      </c>
      <c r="AA3410" s="77">
        <v>191571</v>
      </c>
    </row>
    <row r="3411" spans="26:27">
      <c r="Z3411" s="76">
        <v>46598</v>
      </c>
      <c r="AA3411" s="77">
        <v>191571</v>
      </c>
    </row>
    <row r="3412" spans="26:27">
      <c r="Z3412" s="76">
        <v>46599</v>
      </c>
      <c r="AA3412" s="77">
        <v>191571</v>
      </c>
    </row>
    <row r="3413" spans="26:27">
      <c r="Z3413" s="76">
        <v>46600</v>
      </c>
      <c r="AA3413" s="77">
        <v>191571</v>
      </c>
    </row>
    <row r="3414" spans="26:27">
      <c r="Z3414" s="76">
        <v>46601</v>
      </c>
      <c r="AA3414" s="77">
        <v>191602</v>
      </c>
    </row>
    <row r="3415" spans="26:27">
      <c r="Z3415" s="76">
        <v>46602</v>
      </c>
      <c r="AA3415" s="77">
        <v>191602</v>
      </c>
    </row>
    <row r="3416" spans="26:27">
      <c r="Z3416" s="76">
        <v>46603</v>
      </c>
      <c r="AA3416" s="77">
        <v>191602</v>
      </c>
    </row>
    <row r="3417" spans="26:27">
      <c r="Z3417" s="76">
        <v>46604</v>
      </c>
      <c r="AA3417" s="77">
        <v>191602</v>
      </c>
    </row>
    <row r="3418" spans="26:27">
      <c r="Z3418" s="76">
        <v>46605</v>
      </c>
      <c r="AA3418" s="77">
        <v>191602</v>
      </c>
    </row>
    <row r="3419" spans="26:27">
      <c r="Z3419" s="76">
        <v>46606</v>
      </c>
      <c r="AA3419" s="77">
        <v>191602</v>
      </c>
    </row>
    <row r="3420" spans="26:27">
      <c r="Z3420" s="76">
        <v>46607</v>
      </c>
      <c r="AA3420" s="77">
        <v>191602</v>
      </c>
    </row>
    <row r="3421" spans="26:27">
      <c r="Z3421" s="76">
        <v>46608</v>
      </c>
      <c r="AA3421" s="77">
        <v>191602</v>
      </c>
    </row>
    <row r="3422" spans="26:27">
      <c r="Z3422" s="76">
        <v>46609</v>
      </c>
      <c r="AA3422" s="77">
        <v>191602</v>
      </c>
    </row>
    <row r="3423" spans="26:27">
      <c r="Z3423" s="76">
        <v>46610</v>
      </c>
      <c r="AA3423" s="77">
        <v>191602</v>
      </c>
    </row>
    <row r="3424" spans="26:27">
      <c r="Z3424" s="76">
        <v>46611</v>
      </c>
      <c r="AA3424" s="77">
        <v>191602</v>
      </c>
    </row>
    <row r="3425" spans="26:27">
      <c r="Z3425" s="76">
        <v>46612</v>
      </c>
      <c r="AA3425" s="77">
        <v>191602</v>
      </c>
    </row>
    <row r="3426" spans="26:27">
      <c r="Z3426" s="76">
        <v>46613</v>
      </c>
      <c r="AA3426" s="77">
        <v>191602</v>
      </c>
    </row>
    <row r="3427" spans="26:27">
      <c r="Z3427" s="76">
        <v>46614</v>
      </c>
      <c r="AA3427" s="77">
        <v>191602</v>
      </c>
    </row>
    <row r="3428" spans="26:27">
      <c r="Z3428" s="76">
        <v>46615</v>
      </c>
      <c r="AA3428" s="77">
        <v>191602</v>
      </c>
    </row>
    <row r="3429" spans="26:27">
      <c r="Z3429" s="76">
        <v>46616</v>
      </c>
      <c r="AA3429" s="77">
        <v>191602</v>
      </c>
    </row>
    <row r="3430" spans="26:27">
      <c r="Z3430" s="76">
        <v>46617</v>
      </c>
      <c r="AA3430" s="77">
        <v>191602</v>
      </c>
    </row>
    <row r="3431" spans="26:27">
      <c r="Z3431" s="76">
        <v>46618</v>
      </c>
      <c r="AA3431" s="77">
        <v>191602</v>
      </c>
    </row>
    <row r="3432" spans="26:27">
      <c r="Z3432" s="76">
        <v>46619</v>
      </c>
      <c r="AA3432" s="77">
        <v>191602</v>
      </c>
    </row>
    <row r="3433" spans="26:27">
      <c r="Z3433" s="76">
        <v>46620</v>
      </c>
      <c r="AA3433" s="77">
        <v>191602</v>
      </c>
    </row>
    <row r="3434" spans="26:27">
      <c r="Z3434" s="76">
        <v>46621</v>
      </c>
      <c r="AA3434" s="77">
        <v>191602</v>
      </c>
    </row>
    <row r="3435" spans="26:27">
      <c r="Z3435" s="76">
        <v>46622</v>
      </c>
      <c r="AA3435" s="77">
        <v>191602</v>
      </c>
    </row>
    <row r="3436" spans="26:27">
      <c r="Z3436" s="76">
        <v>46623</v>
      </c>
      <c r="AA3436" s="77">
        <v>191602</v>
      </c>
    </row>
    <row r="3437" spans="26:27">
      <c r="Z3437" s="76">
        <v>46624</v>
      </c>
      <c r="AA3437" s="77">
        <v>191602</v>
      </c>
    </row>
    <row r="3438" spans="26:27">
      <c r="Z3438" s="76">
        <v>46625</v>
      </c>
      <c r="AA3438" s="77">
        <v>191602</v>
      </c>
    </row>
    <row r="3439" spans="26:27">
      <c r="Z3439" s="76">
        <v>46626</v>
      </c>
      <c r="AA3439" s="77">
        <v>191602</v>
      </c>
    </row>
    <row r="3440" spans="26:27">
      <c r="Z3440" s="76">
        <v>46627</v>
      </c>
      <c r="AA3440" s="77">
        <v>191602</v>
      </c>
    </row>
    <row r="3441" spans="26:27">
      <c r="Z3441" s="76">
        <v>46628</v>
      </c>
      <c r="AA3441" s="77">
        <v>191602</v>
      </c>
    </row>
    <row r="3442" spans="26:27">
      <c r="Z3442" s="76">
        <v>46629</v>
      </c>
      <c r="AA3442" s="77">
        <v>191602</v>
      </c>
    </row>
    <row r="3443" spans="26:27">
      <c r="Z3443" s="76">
        <v>46630</v>
      </c>
      <c r="AA3443" s="77">
        <v>191602</v>
      </c>
    </row>
    <row r="3444" spans="26:27">
      <c r="Z3444" s="76">
        <v>46631</v>
      </c>
      <c r="AA3444" s="77">
        <v>191602</v>
      </c>
    </row>
    <row r="3445" spans="26:27">
      <c r="Z3445" s="76">
        <v>46632</v>
      </c>
      <c r="AA3445" s="77">
        <v>191633</v>
      </c>
    </row>
    <row r="3446" spans="26:27">
      <c r="Z3446" s="76">
        <v>46633</v>
      </c>
      <c r="AA3446" s="77">
        <v>191633</v>
      </c>
    </row>
    <row r="3447" spans="26:27">
      <c r="Z3447" s="76">
        <v>46634</v>
      </c>
      <c r="AA3447" s="77">
        <v>191633</v>
      </c>
    </row>
    <row r="3448" spans="26:27">
      <c r="Z3448" s="76">
        <v>46635</v>
      </c>
      <c r="AA3448" s="77">
        <v>191633</v>
      </c>
    </row>
    <row r="3449" spans="26:27">
      <c r="Z3449" s="76">
        <v>46636</v>
      </c>
      <c r="AA3449" s="77">
        <v>191633</v>
      </c>
    </row>
    <row r="3450" spans="26:27">
      <c r="Z3450" s="76">
        <v>46637</v>
      </c>
      <c r="AA3450" s="77">
        <v>191633</v>
      </c>
    </row>
    <row r="3451" spans="26:27">
      <c r="Z3451" s="76">
        <v>46638</v>
      </c>
      <c r="AA3451" s="77">
        <v>191633</v>
      </c>
    </row>
    <row r="3452" spans="26:27">
      <c r="Z3452" s="76">
        <v>46639</v>
      </c>
      <c r="AA3452" s="77">
        <v>191633</v>
      </c>
    </row>
    <row r="3453" spans="26:27">
      <c r="Z3453" s="76">
        <v>46640</v>
      </c>
      <c r="AA3453" s="77">
        <v>191633</v>
      </c>
    </row>
    <row r="3454" spans="26:27">
      <c r="Z3454" s="76">
        <v>46641</v>
      </c>
      <c r="AA3454" s="77">
        <v>191633</v>
      </c>
    </row>
    <row r="3455" spans="26:27">
      <c r="Z3455" s="76">
        <v>46642</v>
      </c>
      <c r="AA3455" s="77">
        <v>191633</v>
      </c>
    </row>
    <row r="3456" spans="26:27">
      <c r="Z3456" s="76">
        <v>46643</v>
      </c>
      <c r="AA3456" s="77">
        <v>191633</v>
      </c>
    </row>
    <row r="3457" spans="26:27">
      <c r="Z3457" s="76">
        <v>46644</v>
      </c>
      <c r="AA3457" s="77">
        <v>191633</v>
      </c>
    </row>
    <row r="3458" spans="26:27">
      <c r="Z3458" s="76">
        <v>46645</v>
      </c>
      <c r="AA3458" s="77">
        <v>191633</v>
      </c>
    </row>
    <row r="3459" spans="26:27">
      <c r="Z3459" s="76">
        <v>46646</v>
      </c>
      <c r="AA3459" s="77">
        <v>191633</v>
      </c>
    </row>
    <row r="3460" spans="26:27">
      <c r="Z3460" s="76">
        <v>46647</v>
      </c>
      <c r="AA3460" s="77">
        <v>191633</v>
      </c>
    </row>
    <row r="3461" spans="26:27">
      <c r="Z3461" s="76">
        <v>46648</v>
      </c>
      <c r="AA3461" s="77">
        <v>191633</v>
      </c>
    </row>
    <row r="3462" spans="26:27">
      <c r="Z3462" s="76">
        <v>46649</v>
      </c>
      <c r="AA3462" s="77">
        <v>191633</v>
      </c>
    </row>
    <row r="3463" spans="26:27">
      <c r="Z3463" s="76">
        <v>46650</v>
      </c>
      <c r="AA3463" s="77">
        <v>191633</v>
      </c>
    </row>
    <row r="3464" spans="26:27">
      <c r="Z3464" s="76">
        <v>46651</v>
      </c>
      <c r="AA3464" s="77">
        <v>191633</v>
      </c>
    </row>
    <row r="3465" spans="26:27">
      <c r="Z3465" s="76">
        <v>46652</v>
      </c>
      <c r="AA3465" s="77">
        <v>191633</v>
      </c>
    </row>
    <row r="3466" spans="26:27">
      <c r="Z3466" s="76">
        <v>46653</v>
      </c>
      <c r="AA3466" s="77">
        <v>191633</v>
      </c>
    </row>
    <row r="3467" spans="26:27">
      <c r="Z3467" s="76">
        <v>46654</v>
      </c>
      <c r="AA3467" s="77">
        <v>191633</v>
      </c>
    </row>
    <row r="3468" spans="26:27">
      <c r="Z3468" s="76">
        <v>46655</v>
      </c>
      <c r="AA3468" s="77">
        <v>191633</v>
      </c>
    </row>
    <row r="3469" spans="26:27">
      <c r="Z3469" s="76">
        <v>46656</v>
      </c>
      <c r="AA3469" s="77">
        <v>191633</v>
      </c>
    </row>
    <row r="3470" spans="26:27">
      <c r="Z3470" s="76">
        <v>46657</v>
      </c>
      <c r="AA3470" s="77">
        <v>191633</v>
      </c>
    </row>
    <row r="3471" spans="26:27">
      <c r="Z3471" s="76">
        <v>46658</v>
      </c>
      <c r="AA3471" s="77">
        <v>191633</v>
      </c>
    </row>
    <row r="3472" spans="26:27">
      <c r="Z3472" s="76">
        <v>46659</v>
      </c>
      <c r="AA3472" s="77">
        <v>191633</v>
      </c>
    </row>
    <row r="3473" spans="26:27">
      <c r="Z3473" s="76">
        <v>46660</v>
      </c>
      <c r="AA3473" s="77">
        <v>191633</v>
      </c>
    </row>
    <row r="3474" spans="26:27">
      <c r="Z3474" s="76">
        <v>46661</v>
      </c>
      <c r="AA3474" s="77">
        <v>191633</v>
      </c>
    </row>
    <row r="3475" spans="26:27">
      <c r="Z3475" s="76">
        <v>46662</v>
      </c>
      <c r="AA3475" s="77">
        <v>191663</v>
      </c>
    </row>
    <row r="3476" spans="26:27">
      <c r="Z3476" s="76">
        <v>46663</v>
      </c>
      <c r="AA3476" s="77">
        <v>191663</v>
      </c>
    </row>
    <row r="3477" spans="26:27">
      <c r="Z3477" s="76">
        <v>46664</v>
      </c>
      <c r="AA3477" s="77">
        <v>191663</v>
      </c>
    </row>
    <row r="3478" spans="26:27">
      <c r="Z3478" s="76">
        <v>46665</v>
      </c>
      <c r="AA3478" s="77">
        <v>191663</v>
      </c>
    </row>
    <row r="3479" spans="26:27">
      <c r="Z3479" s="76">
        <v>46666</v>
      </c>
      <c r="AA3479" s="77">
        <v>191663</v>
      </c>
    </row>
    <row r="3480" spans="26:27">
      <c r="Z3480" s="76">
        <v>46667</v>
      </c>
      <c r="AA3480" s="77">
        <v>191663</v>
      </c>
    </row>
    <row r="3481" spans="26:27">
      <c r="Z3481" s="76">
        <v>46668</v>
      </c>
      <c r="AA3481" s="77">
        <v>191663</v>
      </c>
    </row>
    <row r="3482" spans="26:27">
      <c r="Z3482" s="76">
        <v>46669</v>
      </c>
      <c r="AA3482" s="77">
        <v>191663</v>
      </c>
    </row>
    <row r="3483" spans="26:27">
      <c r="Z3483" s="76">
        <v>46670</v>
      </c>
      <c r="AA3483" s="77">
        <v>191663</v>
      </c>
    </row>
    <row r="3484" spans="26:27">
      <c r="Z3484" s="76">
        <v>46671</v>
      </c>
      <c r="AA3484" s="77">
        <v>191663</v>
      </c>
    </row>
    <row r="3485" spans="26:27">
      <c r="Z3485" s="76">
        <v>46672</v>
      </c>
      <c r="AA3485" s="77">
        <v>191663</v>
      </c>
    </row>
    <row r="3486" spans="26:27">
      <c r="Z3486" s="76">
        <v>46673</v>
      </c>
      <c r="AA3486" s="77">
        <v>191663</v>
      </c>
    </row>
    <row r="3487" spans="26:27">
      <c r="Z3487" s="76">
        <v>46674</v>
      </c>
      <c r="AA3487" s="77">
        <v>191663</v>
      </c>
    </row>
    <row r="3488" spans="26:27">
      <c r="Z3488" s="76">
        <v>46675</v>
      </c>
      <c r="AA3488" s="77">
        <v>191663</v>
      </c>
    </row>
    <row r="3489" spans="26:27">
      <c r="Z3489" s="76">
        <v>46676</v>
      </c>
      <c r="AA3489" s="77">
        <v>191663</v>
      </c>
    </row>
    <row r="3490" spans="26:27">
      <c r="Z3490" s="76">
        <v>46677</v>
      </c>
      <c r="AA3490" s="77">
        <v>191663</v>
      </c>
    </row>
    <row r="3491" spans="26:27">
      <c r="Z3491" s="76">
        <v>46678</v>
      </c>
      <c r="AA3491" s="77">
        <v>191663</v>
      </c>
    </row>
    <row r="3492" spans="26:27">
      <c r="Z3492" s="76">
        <v>46679</v>
      </c>
      <c r="AA3492" s="77">
        <v>191663</v>
      </c>
    </row>
    <row r="3493" spans="26:27">
      <c r="Z3493" s="76">
        <v>46680</v>
      </c>
      <c r="AA3493" s="77">
        <v>191663</v>
      </c>
    </row>
    <row r="3494" spans="26:27">
      <c r="Z3494" s="76">
        <v>46681</v>
      </c>
      <c r="AA3494" s="77">
        <v>191663</v>
      </c>
    </row>
    <row r="3495" spans="26:27">
      <c r="Z3495" s="76">
        <v>46682</v>
      </c>
      <c r="AA3495" s="77">
        <v>191663</v>
      </c>
    </row>
    <row r="3496" spans="26:27">
      <c r="Z3496" s="76">
        <v>46683</v>
      </c>
      <c r="AA3496" s="77">
        <v>191663</v>
      </c>
    </row>
    <row r="3497" spans="26:27">
      <c r="Z3497" s="76">
        <v>46684</v>
      </c>
      <c r="AA3497" s="77">
        <v>191663</v>
      </c>
    </row>
    <row r="3498" spans="26:27">
      <c r="Z3498" s="76">
        <v>46685</v>
      </c>
      <c r="AA3498" s="77">
        <v>191663</v>
      </c>
    </row>
    <row r="3499" spans="26:27">
      <c r="Z3499" s="76">
        <v>46686</v>
      </c>
      <c r="AA3499" s="77">
        <v>191663</v>
      </c>
    </row>
    <row r="3500" spans="26:27">
      <c r="Z3500" s="76">
        <v>46687</v>
      </c>
      <c r="AA3500" s="77">
        <v>191663</v>
      </c>
    </row>
    <row r="3501" spans="26:27">
      <c r="Z3501" s="76">
        <v>46688</v>
      </c>
      <c r="AA3501" s="77">
        <v>191663</v>
      </c>
    </row>
    <row r="3502" spans="26:27">
      <c r="Z3502" s="76">
        <v>46689</v>
      </c>
      <c r="AA3502" s="77">
        <v>191663</v>
      </c>
    </row>
    <row r="3503" spans="26:27">
      <c r="Z3503" s="76">
        <v>46690</v>
      </c>
      <c r="AA3503" s="77">
        <v>191663</v>
      </c>
    </row>
    <row r="3504" spans="26:27">
      <c r="Z3504" s="76">
        <v>46691</v>
      </c>
      <c r="AA3504" s="77">
        <v>191663</v>
      </c>
    </row>
    <row r="3505" spans="26:27">
      <c r="Z3505" s="76">
        <v>46692</v>
      </c>
      <c r="AA3505" s="77">
        <v>191663</v>
      </c>
    </row>
    <row r="3506" spans="26:27">
      <c r="Z3506" s="76">
        <v>46693</v>
      </c>
      <c r="AA3506" s="77">
        <v>191694</v>
      </c>
    </row>
    <row r="3507" spans="26:27">
      <c r="Z3507" s="76">
        <v>46694</v>
      </c>
      <c r="AA3507" s="77">
        <v>191694</v>
      </c>
    </row>
    <row r="3508" spans="26:27">
      <c r="Z3508" s="76">
        <v>46695</v>
      </c>
      <c r="AA3508" s="77">
        <v>191694</v>
      </c>
    </row>
    <row r="3509" spans="26:27">
      <c r="Z3509" s="76">
        <v>46696</v>
      </c>
      <c r="AA3509" s="77">
        <v>191694</v>
      </c>
    </row>
    <row r="3510" spans="26:27">
      <c r="Z3510" s="76">
        <v>46697</v>
      </c>
      <c r="AA3510" s="77">
        <v>191694</v>
      </c>
    </row>
    <row r="3511" spans="26:27">
      <c r="Z3511" s="76">
        <v>46698</v>
      </c>
      <c r="AA3511" s="77">
        <v>191694</v>
      </c>
    </row>
    <row r="3512" spans="26:27">
      <c r="Z3512" s="76">
        <v>46699</v>
      </c>
      <c r="AA3512" s="77">
        <v>191694</v>
      </c>
    </row>
    <row r="3513" spans="26:27">
      <c r="Z3513" s="76">
        <v>46700</v>
      </c>
      <c r="AA3513" s="77">
        <v>191694</v>
      </c>
    </row>
    <row r="3514" spans="26:27">
      <c r="Z3514" s="76">
        <v>46701</v>
      </c>
      <c r="AA3514" s="77">
        <v>191694</v>
      </c>
    </row>
    <row r="3515" spans="26:27">
      <c r="Z3515" s="76">
        <v>46702</v>
      </c>
      <c r="AA3515" s="77">
        <v>191694</v>
      </c>
    </row>
    <row r="3516" spans="26:27">
      <c r="Z3516" s="76">
        <v>46703</v>
      </c>
      <c r="AA3516" s="77">
        <v>191694</v>
      </c>
    </row>
    <row r="3517" spans="26:27">
      <c r="Z3517" s="76">
        <v>46704</v>
      </c>
      <c r="AA3517" s="77">
        <v>191694</v>
      </c>
    </row>
    <row r="3518" spans="26:27">
      <c r="Z3518" s="76">
        <v>46705</v>
      </c>
      <c r="AA3518" s="77">
        <v>191694</v>
      </c>
    </row>
    <row r="3519" spans="26:27">
      <c r="Z3519" s="76">
        <v>46706</v>
      </c>
      <c r="AA3519" s="77">
        <v>191694</v>
      </c>
    </row>
    <row r="3520" spans="26:27">
      <c r="Z3520" s="76">
        <v>46707</v>
      </c>
      <c r="AA3520" s="77">
        <v>191694</v>
      </c>
    </row>
    <row r="3521" spans="26:27">
      <c r="Z3521" s="76">
        <v>46708</v>
      </c>
      <c r="AA3521" s="77">
        <v>191694</v>
      </c>
    </row>
    <row r="3522" spans="26:27">
      <c r="Z3522" s="76">
        <v>46709</v>
      </c>
      <c r="AA3522" s="77">
        <v>191694</v>
      </c>
    </row>
    <row r="3523" spans="26:27">
      <c r="Z3523" s="76">
        <v>46710</v>
      </c>
      <c r="AA3523" s="77">
        <v>191694</v>
      </c>
    </row>
    <row r="3524" spans="26:27">
      <c r="Z3524" s="76">
        <v>46711</v>
      </c>
      <c r="AA3524" s="77">
        <v>191694</v>
      </c>
    </row>
    <row r="3525" spans="26:27">
      <c r="Z3525" s="76">
        <v>46712</v>
      </c>
      <c r="AA3525" s="77">
        <v>191694</v>
      </c>
    </row>
    <row r="3526" spans="26:27">
      <c r="Z3526" s="76">
        <v>46713</v>
      </c>
      <c r="AA3526" s="77">
        <v>191694</v>
      </c>
    </row>
    <row r="3527" spans="26:27">
      <c r="Z3527" s="76">
        <v>46714</v>
      </c>
      <c r="AA3527" s="77">
        <v>191694</v>
      </c>
    </row>
    <row r="3528" spans="26:27">
      <c r="Z3528" s="76">
        <v>46715</v>
      </c>
      <c r="AA3528" s="77">
        <v>191694</v>
      </c>
    </row>
    <row r="3529" spans="26:27">
      <c r="Z3529" s="76">
        <v>46716</v>
      </c>
      <c r="AA3529" s="77">
        <v>191694</v>
      </c>
    </row>
    <row r="3530" spans="26:27">
      <c r="Z3530" s="76">
        <v>46717</v>
      </c>
      <c r="AA3530" s="77">
        <v>191694</v>
      </c>
    </row>
    <row r="3531" spans="26:27">
      <c r="Z3531" s="76">
        <v>46718</v>
      </c>
      <c r="AA3531" s="77">
        <v>191694</v>
      </c>
    </row>
    <row r="3532" spans="26:27">
      <c r="Z3532" s="76">
        <v>46719</v>
      </c>
      <c r="AA3532" s="77">
        <v>191694</v>
      </c>
    </row>
    <row r="3533" spans="26:27">
      <c r="Z3533" s="76">
        <v>46720</v>
      </c>
      <c r="AA3533" s="77">
        <v>191694</v>
      </c>
    </row>
    <row r="3534" spans="26:27">
      <c r="Z3534" s="76">
        <v>46721</v>
      </c>
      <c r="AA3534" s="77">
        <v>191694</v>
      </c>
    </row>
    <row r="3535" spans="26:27">
      <c r="Z3535" s="76">
        <v>46722</v>
      </c>
      <c r="AA3535" s="77">
        <v>191694</v>
      </c>
    </row>
    <row r="3536" spans="26:27">
      <c r="Z3536" s="76">
        <v>46723</v>
      </c>
      <c r="AA3536" s="77">
        <v>191724</v>
      </c>
    </row>
    <row r="3537" spans="26:27">
      <c r="Z3537" s="76">
        <v>46724</v>
      </c>
      <c r="AA3537" s="77">
        <v>191724</v>
      </c>
    </row>
    <row r="3538" spans="26:27">
      <c r="Z3538" s="76">
        <v>46725</v>
      </c>
      <c r="AA3538" s="77">
        <v>191724</v>
      </c>
    </row>
    <row r="3539" spans="26:27">
      <c r="Z3539" s="76">
        <v>46726</v>
      </c>
      <c r="AA3539" s="77">
        <v>191724</v>
      </c>
    </row>
    <row r="3540" spans="26:27">
      <c r="Z3540" s="76">
        <v>46727</v>
      </c>
      <c r="AA3540" s="77">
        <v>191724</v>
      </c>
    </row>
    <row r="3541" spans="26:27">
      <c r="Z3541" s="76">
        <v>46728</v>
      </c>
      <c r="AA3541" s="77">
        <v>191724</v>
      </c>
    </row>
    <row r="3542" spans="26:27">
      <c r="Z3542" s="76">
        <v>46729</v>
      </c>
      <c r="AA3542" s="77">
        <v>191724</v>
      </c>
    </row>
    <row r="3543" spans="26:27">
      <c r="Z3543" s="76">
        <v>46730</v>
      </c>
      <c r="AA3543" s="77">
        <v>191724</v>
      </c>
    </row>
    <row r="3544" spans="26:27">
      <c r="Z3544" s="76">
        <v>46731</v>
      </c>
      <c r="AA3544" s="77">
        <v>191724</v>
      </c>
    </row>
    <row r="3545" spans="26:27">
      <c r="Z3545" s="76">
        <v>46732</v>
      </c>
      <c r="AA3545" s="77">
        <v>191724</v>
      </c>
    </row>
    <row r="3546" spans="26:27">
      <c r="Z3546" s="76">
        <v>46733</v>
      </c>
      <c r="AA3546" s="77">
        <v>191724</v>
      </c>
    </row>
    <row r="3547" spans="26:27">
      <c r="Z3547" s="76">
        <v>46734</v>
      </c>
      <c r="AA3547" s="77">
        <v>191724</v>
      </c>
    </row>
    <row r="3548" spans="26:27">
      <c r="Z3548" s="76">
        <v>46735</v>
      </c>
      <c r="AA3548" s="77">
        <v>191724</v>
      </c>
    </row>
    <row r="3549" spans="26:27">
      <c r="Z3549" s="76">
        <v>46736</v>
      </c>
      <c r="AA3549" s="77">
        <v>191724</v>
      </c>
    </row>
    <row r="3550" spans="26:27">
      <c r="Z3550" s="76">
        <v>46737</v>
      </c>
      <c r="AA3550" s="77">
        <v>191724</v>
      </c>
    </row>
    <row r="3551" spans="26:27">
      <c r="Z3551" s="76">
        <v>46738</v>
      </c>
      <c r="AA3551" s="77">
        <v>191724</v>
      </c>
    </row>
    <row r="3552" spans="26:27">
      <c r="Z3552" s="76">
        <v>46739</v>
      </c>
      <c r="AA3552" s="77">
        <v>191724</v>
      </c>
    </row>
    <row r="3553" spans="26:27">
      <c r="Z3553" s="76">
        <v>46740</v>
      </c>
      <c r="AA3553" s="77">
        <v>191724</v>
      </c>
    </row>
    <row r="3554" spans="26:27">
      <c r="Z3554" s="76">
        <v>46741</v>
      </c>
      <c r="AA3554" s="77">
        <v>191724</v>
      </c>
    </row>
    <row r="3555" spans="26:27">
      <c r="Z3555" s="76">
        <v>46742</v>
      </c>
      <c r="AA3555" s="77">
        <v>191724</v>
      </c>
    </row>
    <row r="3556" spans="26:27">
      <c r="Z3556" s="76">
        <v>46743</v>
      </c>
      <c r="AA3556" s="77">
        <v>191724</v>
      </c>
    </row>
    <row r="3557" spans="26:27">
      <c r="Z3557" s="76">
        <v>46744</v>
      </c>
      <c r="AA3557" s="77">
        <v>191724</v>
      </c>
    </row>
    <row r="3558" spans="26:27">
      <c r="Z3558" s="76">
        <v>46745</v>
      </c>
      <c r="AA3558" s="77">
        <v>191724</v>
      </c>
    </row>
    <row r="3559" spans="26:27">
      <c r="Z3559" s="76">
        <v>46746</v>
      </c>
      <c r="AA3559" s="77">
        <v>191724</v>
      </c>
    </row>
    <row r="3560" spans="26:27">
      <c r="Z3560" s="76">
        <v>46747</v>
      </c>
      <c r="AA3560" s="77">
        <v>191724</v>
      </c>
    </row>
    <row r="3561" spans="26:27">
      <c r="Z3561" s="76">
        <v>46748</v>
      </c>
      <c r="AA3561" s="77">
        <v>191724</v>
      </c>
    </row>
    <row r="3562" spans="26:27">
      <c r="Z3562" s="76">
        <v>46749</v>
      </c>
      <c r="AA3562" s="77">
        <v>191724</v>
      </c>
    </row>
    <row r="3563" spans="26:27">
      <c r="Z3563" s="76">
        <v>46750</v>
      </c>
      <c r="AA3563" s="77">
        <v>191724</v>
      </c>
    </row>
    <row r="3564" spans="26:27">
      <c r="Z3564" s="76">
        <v>46751</v>
      </c>
      <c r="AA3564" s="77">
        <v>191724</v>
      </c>
    </row>
    <row r="3565" spans="26:27">
      <c r="Z3565" s="76">
        <v>46752</v>
      </c>
      <c r="AA3565" s="77">
        <v>191724</v>
      </c>
    </row>
    <row r="3566" spans="26:27">
      <c r="Z3566" s="76">
        <v>46753</v>
      </c>
      <c r="AA3566" s="77">
        <v>191724</v>
      </c>
    </row>
    <row r="3567" spans="26:27">
      <c r="Z3567" s="76">
        <v>46754</v>
      </c>
      <c r="AA3567" s="77">
        <v>45658</v>
      </c>
    </row>
    <row r="3568" spans="26:27">
      <c r="Z3568" s="76">
        <v>46755</v>
      </c>
      <c r="AA3568" s="77">
        <v>45658</v>
      </c>
    </row>
    <row r="3569" spans="26:27">
      <c r="Z3569" s="76">
        <v>46756</v>
      </c>
      <c r="AA3569" s="77">
        <v>45658</v>
      </c>
    </row>
    <row r="3570" spans="26:27">
      <c r="Z3570" s="76">
        <v>46757</v>
      </c>
      <c r="AA3570" s="77">
        <v>45658</v>
      </c>
    </row>
    <row r="3571" spans="26:27">
      <c r="Z3571" s="76">
        <v>46758</v>
      </c>
      <c r="AA3571" s="77">
        <v>45658</v>
      </c>
    </row>
    <row r="3572" spans="26:27">
      <c r="Z3572" s="76">
        <v>46759</v>
      </c>
      <c r="AA3572" s="77">
        <v>45658</v>
      </c>
    </row>
    <row r="3573" spans="26:27">
      <c r="Z3573" s="76">
        <v>46760</v>
      </c>
      <c r="AA3573" s="77">
        <v>45658</v>
      </c>
    </row>
    <row r="3574" spans="26:27">
      <c r="Z3574" s="76">
        <v>46761</v>
      </c>
      <c r="AA3574" s="77">
        <v>45658</v>
      </c>
    </row>
    <row r="3575" spans="26:27">
      <c r="Z3575" s="76">
        <v>46762</v>
      </c>
      <c r="AA3575" s="77">
        <v>45658</v>
      </c>
    </row>
    <row r="3576" spans="26:27">
      <c r="Z3576" s="76">
        <v>46763</v>
      </c>
      <c r="AA3576" s="77">
        <v>45658</v>
      </c>
    </row>
    <row r="3577" spans="26:27">
      <c r="Z3577" s="76">
        <v>46764</v>
      </c>
      <c r="AA3577" s="77">
        <v>45658</v>
      </c>
    </row>
    <row r="3578" spans="26:27">
      <c r="Z3578" s="76">
        <v>46765</v>
      </c>
      <c r="AA3578" s="77">
        <v>45658</v>
      </c>
    </row>
    <row r="3579" spans="26:27">
      <c r="Z3579" s="76">
        <v>46766</v>
      </c>
      <c r="AA3579" s="77">
        <v>45658</v>
      </c>
    </row>
    <row r="3580" spans="26:27">
      <c r="Z3580" s="76">
        <v>46767</v>
      </c>
      <c r="AA3580" s="77">
        <v>45658</v>
      </c>
    </row>
    <row r="3581" spans="26:27">
      <c r="Z3581" s="76">
        <v>46768</v>
      </c>
      <c r="AA3581" s="77">
        <v>45658</v>
      </c>
    </row>
    <row r="3582" spans="26:27">
      <c r="Z3582" s="76">
        <v>46769</v>
      </c>
      <c r="AA3582" s="77">
        <v>45658</v>
      </c>
    </row>
    <row r="3583" spans="26:27">
      <c r="Z3583" s="76">
        <v>46770</v>
      </c>
      <c r="AA3583" s="77">
        <v>45658</v>
      </c>
    </row>
    <row r="3584" spans="26:27">
      <c r="Z3584" s="76">
        <v>46771</v>
      </c>
      <c r="AA3584" s="77">
        <v>45658</v>
      </c>
    </row>
    <row r="3585" spans="26:27">
      <c r="Z3585" s="76">
        <v>46772</v>
      </c>
      <c r="AA3585" s="77">
        <v>45658</v>
      </c>
    </row>
    <row r="3586" spans="26:27">
      <c r="Z3586" s="76">
        <v>46773</v>
      </c>
      <c r="AA3586" s="77">
        <v>45658</v>
      </c>
    </row>
    <row r="3587" spans="26:27">
      <c r="Z3587" s="76">
        <v>46774</v>
      </c>
      <c r="AA3587" s="77">
        <v>45658</v>
      </c>
    </row>
    <row r="3588" spans="26:27">
      <c r="Z3588" s="76">
        <v>46775</v>
      </c>
      <c r="AA3588" s="77">
        <v>45658</v>
      </c>
    </row>
    <row r="3589" spans="26:27">
      <c r="Z3589" s="76">
        <v>46776</v>
      </c>
      <c r="AA3589" s="77">
        <v>45658</v>
      </c>
    </row>
    <row r="3590" spans="26:27">
      <c r="Z3590" s="76">
        <v>46777</v>
      </c>
      <c r="AA3590" s="77">
        <v>45658</v>
      </c>
    </row>
    <row r="3591" spans="26:27">
      <c r="Z3591" s="76">
        <v>46778</v>
      </c>
      <c r="AA3591" s="77">
        <v>45658</v>
      </c>
    </row>
    <row r="3592" spans="26:27">
      <c r="Z3592" s="76">
        <v>46779</v>
      </c>
      <c r="AA3592" s="77">
        <v>45658</v>
      </c>
    </row>
    <row r="3593" spans="26:27">
      <c r="Z3593" s="76">
        <v>46780</v>
      </c>
      <c r="AA3593" s="77">
        <v>45658</v>
      </c>
    </row>
    <row r="3594" spans="26:27">
      <c r="Z3594" s="76">
        <v>46781</v>
      </c>
      <c r="AA3594" s="77">
        <v>45658</v>
      </c>
    </row>
    <row r="3595" spans="26:27">
      <c r="Z3595" s="76">
        <v>46782</v>
      </c>
      <c r="AA3595" s="77">
        <v>45658</v>
      </c>
    </row>
    <row r="3596" spans="26:27">
      <c r="Z3596" s="76">
        <v>46783</v>
      </c>
      <c r="AA3596" s="77">
        <v>45658</v>
      </c>
    </row>
    <row r="3597" spans="26:27">
      <c r="Z3597" s="76">
        <v>46784</v>
      </c>
      <c r="AA3597" s="77">
        <v>45658</v>
      </c>
    </row>
    <row r="3598" spans="26:27">
      <c r="Z3598" s="76">
        <v>46785</v>
      </c>
      <c r="AA3598" s="77">
        <v>45689</v>
      </c>
    </row>
    <row r="3599" spans="26:27">
      <c r="Z3599" s="76">
        <v>46786</v>
      </c>
      <c r="AA3599" s="77">
        <v>45689</v>
      </c>
    </row>
    <row r="3600" spans="26:27">
      <c r="Z3600" s="76">
        <v>46787</v>
      </c>
      <c r="AA3600" s="77">
        <v>45689</v>
      </c>
    </row>
    <row r="3601" spans="26:27">
      <c r="Z3601" s="76">
        <v>46788</v>
      </c>
      <c r="AA3601" s="77">
        <v>45689</v>
      </c>
    </row>
    <row r="3602" spans="26:27">
      <c r="Z3602" s="76">
        <v>46789</v>
      </c>
      <c r="AA3602" s="77">
        <v>45689</v>
      </c>
    </row>
    <row r="3603" spans="26:27">
      <c r="Z3603" s="76">
        <v>46790</v>
      </c>
      <c r="AA3603" s="77">
        <v>45689</v>
      </c>
    </row>
    <row r="3604" spans="26:27">
      <c r="Z3604" s="76">
        <v>46791</v>
      </c>
      <c r="AA3604" s="77">
        <v>45689</v>
      </c>
    </row>
    <row r="3605" spans="26:27">
      <c r="Z3605" s="76">
        <v>46792</v>
      </c>
      <c r="AA3605" s="77">
        <v>45689</v>
      </c>
    </row>
    <row r="3606" spans="26:27">
      <c r="Z3606" s="76">
        <v>46793</v>
      </c>
      <c r="AA3606" s="77">
        <v>45689</v>
      </c>
    </row>
    <row r="3607" spans="26:27">
      <c r="Z3607" s="76">
        <v>46794</v>
      </c>
      <c r="AA3607" s="77">
        <v>45689</v>
      </c>
    </row>
    <row r="3608" spans="26:27">
      <c r="Z3608" s="76">
        <v>46795</v>
      </c>
      <c r="AA3608" s="77">
        <v>45689</v>
      </c>
    </row>
    <row r="3609" spans="26:27">
      <c r="Z3609" s="76">
        <v>46796</v>
      </c>
      <c r="AA3609" s="77">
        <v>45689</v>
      </c>
    </row>
    <row r="3610" spans="26:27">
      <c r="Z3610" s="76">
        <v>46797</v>
      </c>
      <c r="AA3610" s="77">
        <v>45689</v>
      </c>
    </row>
    <row r="3611" spans="26:27">
      <c r="Z3611" s="76">
        <v>46798</v>
      </c>
      <c r="AA3611" s="77">
        <v>45689</v>
      </c>
    </row>
    <row r="3612" spans="26:27">
      <c r="Z3612" s="76">
        <v>46799</v>
      </c>
      <c r="AA3612" s="77">
        <v>45689</v>
      </c>
    </row>
    <row r="3613" spans="26:27">
      <c r="Z3613" s="76">
        <v>46800</v>
      </c>
      <c r="AA3613" s="77">
        <v>45689</v>
      </c>
    </row>
    <row r="3614" spans="26:27">
      <c r="Z3614" s="76">
        <v>46801</v>
      </c>
      <c r="AA3614" s="77">
        <v>45689</v>
      </c>
    </row>
    <row r="3615" spans="26:27">
      <c r="Z3615" s="76">
        <v>46802</v>
      </c>
      <c r="AA3615" s="77">
        <v>45689</v>
      </c>
    </row>
    <row r="3616" spans="26:27">
      <c r="Z3616" s="76">
        <v>46803</v>
      </c>
      <c r="AA3616" s="77">
        <v>45689</v>
      </c>
    </row>
    <row r="3617" spans="26:27">
      <c r="Z3617" s="76">
        <v>46804</v>
      </c>
      <c r="AA3617" s="77">
        <v>45689</v>
      </c>
    </row>
    <row r="3618" spans="26:27">
      <c r="Z3618" s="76">
        <v>46805</v>
      </c>
      <c r="AA3618" s="77">
        <v>45689</v>
      </c>
    </row>
    <row r="3619" spans="26:27">
      <c r="Z3619" s="76">
        <v>46806</v>
      </c>
      <c r="AA3619" s="77">
        <v>45689</v>
      </c>
    </row>
    <row r="3620" spans="26:27">
      <c r="Z3620" s="76">
        <v>46807</v>
      </c>
      <c r="AA3620" s="77">
        <v>45689</v>
      </c>
    </row>
    <row r="3621" spans="26:27">
      <c r="Z3621" s="76">
        <v>46808</v>
      </c>
      <c r="AA3621" s="77">
        <v>45689</v>
      </c>
    </row>
    <row r="3622" spans="26:27">
      <c r="Z3622" s="76">
        <v>46809</v>
      </c>
      <c r="AA3622" s="77">
        <v>45689</v>
      </c>
    </row>
    <row r="3623" spans="26:27">
      <c r="Z3623" s="76">
        <v>46810</v>
      </c>
      <c r="AA3623" s="77">
        <v>45689</v>
      </c>
    </row>
    <row r="3624" spans="26:27">
      <c r="Z3624" s="76">
        <v>46811</v>
      </c>
      <c r="AA3624" s="77">
        <v>45689</v>
      </c>
    </row>
    <row r="3625" spans="26:27">
      <c r="Z3625" s="76">
        <v>46812</v>
      </c>
      <c r="AA3625" s="77">
        <v>45689</v>
      </c>
    </row>
    <row r="3626" spans="26:27">
      <c r="Z3626" s="76">
        <v>46813</v>
      </c>
      <c r="AA3626" s="77">
        <v>45717</v>
      </c>
    </row>
    <row r="3627" spans="26:27">
      <c r="Z3627" s="76">
        <v>46814</v>
      </c>
      <c r="AA3627" s="77">
        <v>45717</v>
      </c>
    </row>
    <row r="3628" spans="26:27">
      <c r="Z3628" s="76">
        <v>46815</v>
      </c>
      <c r="AA3628" s="77">
        <v>45717</v>
      </c>
    </row>
    <row r="3629" spans="26:27">
      <c r="Z3629" s="76">
        <v>46816</v>
      </c>
      <c r="AA3629" s="77">
        <v>45717</v>
      </c>
    </row>
    <row r="3630" spans="26:27">
      <c r="Z3630" s="76">
        <v>46817</v>
      </c>
      <c r="AA3630" s="77">
        <v>45717</v>
      </c>
    </row>
    <row r="3631" spans="26:27">
      <c r="Z3631" s="76">
        <v>46818</v>
      </c>
      <c r="AA3631" s="77">
        <v>45717</v>
      </c>
    </row>
    <row r="3632" spans="26:27">
      <c r="Z3632" s="76">
        <v>46819</v>
      </c>
      <c r="AA3632" s="77">
        <v>45717</v>
      </c>
    </row>
    <row r="3633" spans="26:27">
      <c r="Z3633" s="76">
        <v>46820</v>
      </c>
      <c r="AA3633" s="77">
        <v>45717</v>
      </c>
    </row>
    <row r="3634" spans="26:27">
      <c r="Z3634" s="76">
        <v>46821</v>
      </c>
      <c r="AA3634" s="77">
        <v>45717</v>
      </c>
    </row>
    <row r="3635" spans="26:27">
      <c r="Z3635" s="76">
        <v>46822</v>
      </c>
      <c r="AA3635" s="77">
        <v>45717</v>
      </c>
    </row>
    <row r="3636" spans="26:27">
      <c r="Z3636" s="76">
        <v>46823</v>
      </c>
      <c r="AA3636" s="77">
        <v>45717</v>
      </c>
    </row>
    <row r="3637" spans="26:27">
      <c r="Z3637" s="76">
        <v>46824</v>
      </c>
      <c r="AA3637" s="77">
        <v>45717</v>
      </c>
    </row>
    <row r="3638" spans="26:27">
      <c r="Z3638" s="76">
        <v>46825</v>
      </c>
      <c r="AA3638" s="77">
        <v>45717</v>
      </c>
    </row>
    <row r="3639" spans="26:27">
      <c r="Z3639" s="76">
        <v>46826</v>
      </c>
      <c r="AA3639" s="77">
        <v>45717</v>
      </c>
    </row>
    <row r="3640" spans="26:27">
      <c r="Z3640" s="76">
        <v>46827</v>
      </c>
      <c r="AA3640" s="77">
        <v>45717</v>
      </c>
    </row>
    <row r="3641" spans="26:27">
      <c r="Z3641" s="76">
        <v>46828</v>
      </c>
      <c r="AA3641" s="77">
        <v>45717</v>
      </c>
    </row>
    <row r="3642" spans="26:27">
      <c r="Z3642" s="76">
        <v>46829</v>
      </c>
      <c r="AA3642" s="77">
        <v>45717</v>
      </c>
    </row>
    <row r="3643" spans="26:27">
      <c r="Z3643" s="76">
        <v>46830</v>
      </c>
      <c r="AA3643" s="77">
        <v>45717</v>
      </c>
    </row>
    <row r="3644" spans="26:27">
      <c r="Z3644" s="76">
        <v>46831</v>
      </c>
      <c r="AA3644" s="77">
        <v>45717</v>
      </c>
    </row>
    <row r="3645" spans="26:27">
      <c r="Z3645" s="76">
        <v>46832</v>
      </c>
      <c r="AA3645" s="77">
        <v>45717</v>
      </c>
    </row>
    <row r="3646" spans="26:27">
      <c r="Z3646" s="76">
        <v>46833</v>
      </c>
      <c r="AA3646" s="77">
        <v>45717</v>
      </c>
    </row>
    <row r="3647" spans="26:27">
      <c r="Z3647" s="76">
        <v>46834</v>
      </c>
      <c r="AA3647" s="77">
        <v>45717</v>
      </c>
    </row>
    <row r="3648" spans="26:27">
      <c r="Z3648" s="76">
        <v>46835</v>
      </c>
      <c r="AA3648" s="77">
        <v>45717</v>
      </c>
    </row>
    <row r="3649" spans="26:27">
      <c r="Z3649" s="76">
        <v>46836</v>
      </c>
      <c r="AA3649" s="77">
        <v>45717</v>
      </c>
    </row>
    <row r="3650" spans="26:27">
      <c r="Z3650" s="76">
        <v>46837</v>
      </c>
      <c r="AA3650" s="77">
        <v>45717</v>
      </c>
    </row>
    <row r="3651" spans="26:27">
      <c r="Z3651" s="76">
        <v>46838</v>
      </c>
      <c r="AA3651" s="77">
        <v>45717</v>
      </c>
    </row>
    <row r="3652" spans="26:27">
      <c r="Z3652" s="76">
        <v>46839</v>
      </c>
      <c r="AA3652" s="77">
        <v>45717</v>
      </c>
    </row>
    <row r="3653" spans="26:27">
      <c r="Z3653" s="76">
        <v>46840</v>
      </c>
      <c r="AA3653" s="77">
        <v>45717</v>
      </c>
    </row>
    <row r="3654" spans="26:27">
      <c r="Z3654" s="76">
        <v>46841</v>
      </c>
      <c r="AA3654" s="77">
        <v>45717</v>
      </c>
    </row>
    <row r="3655" spans="26:27">
      <c r="Z3655" s="76">
        <v>46842</v>
      </c>
      <c r="AA3655" s="77">
        <v>45717</v>
      </c>
    </row>
    <row r="3656" spans="26:27">
      <c r="Z3656" s="76">
        <v>46843</v>
      </c>
      <c r="AA3656" s="77">
        <v>45717</v>
      </c>
    </row>
    <row r="3657" spans="26:27">
      <c r="Z3657" s="76">
        <v>46844</v>
      </c>
      <c r="AA3657" s="77">
        <v>45748</v>
      </c>
    </row>
    <row r="3658" spans="26:27">
      <c r="Z3658" s="76">
        <v>46845</v>
      </c>
      <c r="AA3658" s="77">
        <v>45748</v>
      </c>
    </row>
    <row r="3659" spans="26:27">
      <c r="Z3659" s="76">
        <v>46846</v>
      </c>
      <c r="AA3659" s="77">
        <v>45748</v>
      </c>
    </row>
    <row r="3660" spans="26:27">
      <c r="Z3660" s="76">
        <v>46847</v>
      </c>
      <c r="AA3660" s="77">
        <v>45748</v>
      </c>
    </row>
    <row r="3661" spans="26:27">
      <c r="Z3661" s="76">
        <v>46848</v>
      </c>
      <c r="AA3661" s="77">
        <v>45748</v>
      </c>
    </row>
    <row r="3662" spans="26:27">
      <c r="Z3662" s="76">
        <v>46849</v>
      </c>
      <c r="AA3662" s="77">
        <v>45748</v>
      </c>
    </row>
    <row r="3663" spans="26:27">
      <c r="Z3663" s="76">
        <v>46850</v>
      </c>
      <c r="AA3663" s="77">
        <v>45748</v>
      </c>
    </row>
    <row r="3664" spans="26:27">
      <c r="Z3664" s="76">
        <v>46851</v>
      </c>
      <c r="AA3664" s="77">
        <v>45748</v>
      </c>
    </row>
    <row r="3665" spans="26:27">
      <c r="Z3665" s="76">
        <v>46852</v>
      </c>
      <c r="AA3665" s="77">
        <v>45748</v>
      </c>
    </row>
    <row r="3666" spans="26:27">
      <c r="Z3666" s="76">
        <v>46853</v>
      </c>
      <c r="AA3666" s="77">
        <v>45748</v>
      </c>
    </row>
    <row r="3667" spans="26:27">
      <c r="Z3667" s="76">
        <v>46854</v>
      </c>
      <c r="AA3667" s="77">
        <v>45748</v>
      </c>
    </row>
    <row r="3668" spans="26:27">
      <c r="Z3668" s="76">
        <v>46855</v>
      </c>
      <c r="AA3668" s="77">
        <v>45748</v>
      </c>
    </row>
    <row r="3669" spans="26:27">
      <c r="Z3669" s="76">
        <v>46856</v>
      </c>
      <c r="AA3669" s="77">
        <v>45748</v>
      </c>
    </row>
    <row r="3670" spans="26:27">
      <c r="Z3670" s="76">
        <v>46857</v>
      </c>
      <c r="AA3670" s="77">
        <v>45748</v>
      </c>
    </row>
    <row r="3671" spans="26:27">
      <c r="Z3671" s="76">
        <v>46858</v>
      </c>
      <c r="AA3671" s="77">
        <v>45748</v>
      </c>
    </row>
    <row r="3672" spans="26:27">
      <c r="Z3672" s="76">
        <v>46859</v>
      </c>
      <c r="AA3672" s="77">
        <v>45748</v>
      </c>
    </row>
    <row r="3673" spans="26:27">
      <c r="Z3673" s="76">
        <v>46860</v>
      </c>
      <c r="AA3673" s="77">
        <v>45748</v>
      </c>
    </row>
    <row r="3674" spans="26:27">
      <c r="Z3674" s="76">
        <v>46861</v>
      </c>
      <c r="AA3674" s="77">
        <v>45748</v>
      </c>
    </row>
    <row r="3675" spans="26:27">
      <c r="Z3675" s="76">
        <v>46862</v>
      </c>
      <c r="AA3675" s="77">
        <v>45748</v>
      </c>
    </row>
    <row r="3676" spans="26:27">
      <c r="Z3676" s="76">
        <v>46863</v>
      </c>
      <c r="AA3676" s="77">
        <v>45748</v>
      </c>
    </row>
    <row r="3677" spans="26:27">
      <c r="Z3677" s="76">
        <v>46864</v>
      </c>
      <c r="AA3677" s="77">
        <v>45748</v>
      </c>
    </row>
    <row r="3678" spans="26:27">
      <c r="Z3678" s="76">
        <v>46865</v>
      </c>
      <c r="AA3678" s="77">
        <v>45748</v>
      </c>
    </row>
    <row r="3679" spans="26:27">
      <c r="Z3679" s="76">
        <v>46866</v>
      </c>
      <c r="AA3679" s="77">
        <v>45748</v>
      </c>
    </row>
    <row r="3680" spans="26:27">
      <c r="Z3680" s="76">
        <v>46867</v>
      </c>
      <c r="AA3680" s="77">
        <v>45748</v>
      </c>
    </row>
    <row r="3681" spans="26:27">
      <c r="Z3681" s="76">
        <v>46868</v>
      </c>
      <c r="AA3681" s="77">
        <v>45748</v>
      </c>
    </row>
    <row r="3682" spans="26:27">
      <c r="Z3682" s="76">
        <v>46869</v>
      </c>
      <c r="AA3682" s="77">
        <v>45748</v>
      </c>
    </row>
    <row r="3683" spans="26:27">
      <c r="Z3683" s="76">
        <v>46870</v>
      </c>
      <c r="AA3683" s="77">
        <v>45748</v>
      </c>
    </row>
    <row r="3684" spans="26:27">
      <c r="Z3684" s="76">
        <v>46871</v>
      </c>
      <c r="AA3684" s="77">
        <v>45748</v>
      </c>
    </row>
    <row r="3685" spans="26:27">
      <c r="Z3685" s="76">
        <v>46872</v>
      </c>
      <c r="AA3685" s="77">
        <v>45748</v>
      </c>
    </row>
    <row r="3686" spans="26:27">
      <c r="Z3686" s="76">
        <v>46873</v>
      </c>
      <c r="AA3686" s="77">
        <v>45748</v>
      </c>
    </row>
    <row r="3687" spans="26:27">
      <c r="Z3687" s="76">
        <v>46874</v>
      </c>
      <c r="AA3687" s="77">
        <v>45778</v>
      </c>
    </row>
    <row r="3688" spans="26:27">
      <c r="Z3688" s="76">
        <v>46875</v>
      </c>
      <c r="AA3688" s="77">
        <v>45778</v>
      </c>
    </row>
    <row r="3689" spans="26:27">
      <c r="Z3689" s="76">
        <v>46876</v>
      </c>
      <c r="AA3689" s="77">
        <v>45778</v>
      </c>
    </row>
    <row r="3690" spans="26:27">
      <c r="Z3690" s="76">
        <v>46877</v>
      </c>
      <c r="AA3690" s="77">
        <v>45778</v>
      </c>
    </row>
    <row r="3691" spans="26:27">
      <c r="Z3691" s="76">
        <v>46878</v>
      </c>
      <c r="AA3691" s="77">
        <v>45778</v>
      </c>
    </row>
    <row r="3692" spans="26:27">
      <c r="Z3692" s="76">
        <v>46879</v>
      </c>
      <c r="AA3692" s="77">
        <v>45778</v>
      </c>
    </row>
    <row r="3693" spans="26:27">
      <c r="Z3693" s="76">
        <v>46880</v>
      </c>
      <c r="AA3693" s="77">
        <v>45778</v>
      </c>
    </row>
    <row r="3694" spans="26:27">
      <c r="Z3694" s="76">
        <v>46881</v>
      </c>
      <c r="AA3694" s="77">
        <v>45778</v>
      </c>
    </row>
    <row r="3695" spans="26:27">
      <c r="Z3695" s="76">
        <v>46882</v>
      </c>
      <c r="AA3695" s="77">
        <v>45778</v>
      </c>
    </row>
    <row r="3696" spans="26:27">
      <c r="Z3696" s="76">
        <v>46883</v>
      </c>
      <c r="AA3696" s="77">
        <v>45778</v>
      </c>
    </row>
    <row r="3697" spans="26:27">
      <c r="Z3697" s="76">
        <v>46884</v>
      </c>
      <c r="AA3697" s="77">
        <v>45778</v>
      </c>
    </row>
    <row r="3698" spans="26:27">
      <c r="Z3698" s="76">
        <v>46885</v>
      </c>
      <c r="AA3698" s="77">
        <v>45778</v>
      </c>
    </row>
    <row r="3699" spans="26:27">
      <c r="Z3699" s="76">
        <v>46886</v>
      </c>
      <c r="AA3699" s="77">
        <v>45778</v>
      </c>
    </row>
    <row r="3700" spans="26:27">
      <c r="Z3700" s="76">
        <v>46887</v>
      </c>
      <c r="AA3700" s="77">
        <v>45778</v>
      </c>
    </row>
    <row r="3701" spans="26:27">
      <c r="Z3701" s="76">
        <v>46888</v>
      </c>
      <c r="AA3701" s="77">
        <v>45778</v>
      </c>
    </row>
    <row r="3702" spans="26:27">
      <c r="Z3702" s="76">
        <v>46889</v>
      </c>
      <c r="AA3702" s="77">
        <v>45778</v>
      </c>
    </row>
    <row r="3703" spans="26:27">
      <c r="Z3703" s="76">
        <v>46890</v>
      </c>
      <c r="AA3703" s="77">
        <v>45778</v>
      </c>
    </row>
    <row r="3704" spans="26:27">
      <c r="Z3704" s="76">
        <v>46891</v>
      </c>
      <c r="AA3704" s="77">
        <v>45778</v>
      </c>
    </row>
    <row r="3705" spans="26:27">
      <c r="Z3705" s="76">
        <v>46892</v>
      </c>
      <c r="AA3705" s="77">
        <v>45778</v>
      </c>
    </row>
    <row r="3706" spans="26:27">
      <c r="Z3706" s="76">
        <v>46893</v>
      </c>
      <c r="AA3706" s="77">
        <v>45778</v>
      </c>
    </row>
    <row r="3707" spans="26:27">
      <c r="Z3707" s="76">
        <v>46894</v>
      </c>
      <c r="AA3707" s="77">
        <v>45778</v>
      </c>
    </row>
    <row r="3708" spans="26:27">
      <c r="Z3708" s="76">
        <v>46895</v>
      </c>
      <c r="AA3708" s="77">
        <v>45778</v>
      </c>
    </row>
    <row r="3709" spans="26:27">
      <c r="Z3709" s="76">
        <v>46896</v>
      </c>
      <c r="AA3709" s="77">
        <v>45778</v>
      </c>
    </row>
    <row r="3710" spans="26:27">
      <c r="Z3710" s="76">
        <v>46897</v>
      </c>
      <c r="AA3710" s="77">
        <v>45778</v>
      </c>
    </row>
    <row r="3711" spans="26:27">
      <c r="Z3711" s="76">
        <v>46898</v>
      </c>
      <c r="AA3711" s="77">
        <v>45778</v>
      </c>
    </row>
    <row r="3712" spans="26:27">
      <c r="Z3712" s="76">
        <v>46899</v>
      </c>
      <c r="AA3712" s="77">
        <v>45778</v>
      </c>
    </row>
    <row r="3713" spans="26:27">
      <c r="Z3713" s="76">
        <v>46900</v>
      </c>
      <c r="AA3713" s="77">
        <v>45778</v>
      </c>
    </row>
    <row r="3714" spans="26:27">
      <c r="Z3714" s="76">
        <v>46901</v>
      </c>
      <c r="AA3714" s="77">
        <v>45778</v>
      </c>
    </row>
    <row r="3715" spans="26:27">
      <c r="Z3715" s="76">
        <v>46902</v>
      </c>
      <c r="AA3715" s="77">
        <v>45778</v>
      </c>
    </row>
    <row r="3716" spans="26:27">
      <c r="Z3716" s="76">
        <v>46903</v>
      </c>
      <c r="AA3716" s="77">
        <v>45778</v>
      </c>
    </row>
    <row r="3717" spans="26:27">
      <c r="Z3717" s="76">
        <v>46904</v>
      </c>
      <c r="AA3717" s="77">
        <v>45778</v>
      </c>
    </row>
    <row r="3718" spans="26:27">
      <c r="Z3718" s="76">
        <v>46905</v>
      </c>
      <c r="AA3718" s="77">
        <v>45809</v>
      </c>
    </row>
    <row r="3719" spans="26:27">
      <c r="Z3719" s="76">
        <v>46906</v>
      </c>
      <c r="AA3719" s="77">
        <v>45809</v>
      </c>
    </row>
    <row r="3720" spans="26:27">
      <c r="Z3720" s="76">
        <v>46907</v>
      </c>
      <c r="AA3720" s="77">
        <v>45809</v>
      </c>
    </row>
    <row r="3721" spans="26:27">
      <c r="Z3721" s="76">
        <v>46908</v>
      </c>
      <c r="AA3721" s="77">
        <v>45809</v>
      </c>
    </row>
    <row r="3722" spans="26:27">
      <c r="Z3722" s="76">
        <v>46909</v>
      </c>
      <c r="AA3722" s="77">
        <v>45809</v>
      </c>
    </row>
    <row r="3723" spans="26:27">
      <c r="Z3723" s="76">
        <v>46910</v>
      </c>
      <c r="AA3723" s="77">
        <v>45809</v>
      </c>
    </row>
    <row r="3724" spans="26:27">
      <c r="Z3724" s="76">
        <v>46911</v>
      </c>
      <c r="AA3724" s="77">
        <v>45809</v>
      </c>
    </row>
    <row r="3725" spans="26:27">
      <c r="Z3725" s="76">
        <v>46912</v>
      </c>
      <c r="AA3725" s="77">
        <v>45809</v>
      </c>
    </row>
    <row r="3726" spans="26:27">
      <c r="Z3726" s="76">
        <v>46913</v>
      </c>
      <c r="AA3726" s="77">
        <v>45809</v>
      </c>
    </row>
    <row r="3727" spans="26:27">
      <c r="Z3727" s="76">
        <v>46914</v>
      </c>
      <c r="AA3727" s="77">
        <v>45809</v>
      </c>
    </row>
    <row r="3728" spans="26:27">
      <c r="Z3728" s="76">
        <v>46915</v>
      </c>
      <c r="AA3728" s="77">
        <v>45809</v>
      </c>
    </row>
    <row r="3729" spans="26:27">
      <c r="Z3729" s="76">
        <v>46916</v>
      </c>
      <c r="AA3729" s="77">
        <v>45809</v>
      </c>
    </row>
    <row r="3730" spans="26:27">
      <c r="Z3730" s="76">
        <v>46917</v>
      </c>
      <c r="AA3730" s="77">
        <v>45809</v>
      </c>
    </row>
    <row r="3731" spans="26:27">
      <c r="Z3731" s="76">
        <v>46918</v>
      </c>
      <c r="AA3731" s="77">
        <v>45809</v>
      </c>
    </row>
    <row r="3732" spans="26:27">
      <c r="Z3732" s="76">
        <v>46919</v>
      </c>
      <c r="AA3732" s="77">
        <v>45809</v>
      </c>
    </row>
    <row r="3733" spans="26:27">
      <c r="Z3733" s="76">
        <v>46920</v>
      </c>
      <c r="AA3733" s="77">
        <v>45809</v>
      </c>
    </row>
    <row r="3734" spans="26:27">
      <c r="Z3734" s="76">
        <v>46921</v>
      </c>
      <c r="AA3734" s="77">
        <v>45809</v>
      </c>
    </row>
    <row r="3735" spans="26:27">
      <c r="Z3735" s="76">
        <v>46922</v>
      </c>
      <c r="AA3735" s="77">
        <v>45809</v>
      </c>
    </row>
    <row r="3736" spans="26:27">
      <c r="Z3736" s="76">
        <v>46923</v>
      </c>
      <c r="AA3736" s="77">
        <v>45809</v>
      </c>
    </row>
    <row r="3737" spans="26:27">
      <c r="Z3737" s="76">
        <v>46924</v>
      </c>
      <c r="AA3737" s="77">
        <v>45809</v>
      </c>
    </row>
    <row r="3738" spans="26:27">
      <c r="Z3738" s="76">
        <v>46925</v>
      </c>
      <c r="AA3738" s="77">
        <v>45809</v>
      </c>
    </row>
    <row r="3739" spans="26:27">
      <c r="Z3739" s="76">
        <v>46926</v>
      </c>
      <c r="AA3739" s="77">
        <v>45809</v>
      </c>
    </row>
    <row r="3740" spans="26:27">
      <c r="Z3740" s="76">
        <v>46927</v>
      </c>
      <c r="AA3740" s="77">
        <v>45809</v>
      </c>
    </row>
    <row r="3741" spans="26:27">
      <c r="Z3741" s="76">
        <v>46928</v>
      </c>
      <c r="AA3741" s="77">
        <v>45809</v>
      </c>
    </row>
    <row r="3742" spans="26:27">
      <c r="Z3742" s="76">
        <v>46929</v>
      </c>
      <c r="AA3742" s="77">
        <v>45809</v>
      </c>
    </row>
    <row r="3743" spans="26:27">
      <c r="Z3743" s="76">
        <v>46930</v>
      </c>
      <c r="AA3743" s="77">
        <v>45809</v>
      </c>
    </row>
    <row r="3744" spans="26:27">
      <c r="Z3744" s="76">
        <v>46931</v>
      </c>
      <c r="AA3744" s="77">
        <v>45809</v>
      </c>
    </row>
    <row r="3745" spans="26:27">
      <c r="Z3745" s="76">
        <v>46932</v>
      </c>
      <c r="AA3745" s="77">
        <v>45809</v>
      </c>
    </row>
    <row r="3746" spans="26:27">
      <c r="Z3746" s="76">
        <v>46933</v>
      </c>
      <c r="AA3746" s="77">
        <v>45809</v>
      </c>
    </row>
    <row r="3747" spans="26:27">
      <c r="Z3747" s="76">
        <v>46934</v>
      </c>
      <c r="AA3747" s="78">
        <v>45809</v>
      </c>
    </row>
    <row r="3748" spans="26:27">
      <c r="Z3748" s="76"/>
    </row>
    <row r="3749" spans="26:27">
      <c r="Z3749" s="76"/>
    </row>
    <row r="3750" spans="26:27">
      <c r="Z3750" s="85"/>
    </row>
    <row r="3751" spans="26:27">
      <c r="Z3751" s="85"/>
    </row>
    <row r="3752" spans="26:27">
      <c r="Z3752" s="85"/>
    </row>
    <row r="3753" spans="26:27">
      <c r="Z3753" s="85"/>
    </row>
    <row r="3754" spans="26:27">
      <c r="Z3754" s="85"/>
    </row>
    <row r="3755" spans="26:27">
      <c r="Z3755" s="85"/>
    </row>
    <row r="3756" spans="26:27">
      <c r="Z3756" s="85"/>
    </row>
    <row r="3757" spans="26:27">
      <c r="Z3757" s="85"/>
    </row>
    <row r="3758" spans="26:27">
      <c r="Z3758" s="85"/>
    </row>
    <row r="3759" spans="26:27">
      <c r="Z3759" s="85"/>
    </row>
    <row r="3760" spans="26:27">
      <c r="Z3760" s="85"/>
    </row>
    <row r="3761" spans="26:26">
      <c r="Z3761" s="85"/>
    </row>
    <row r="3762" spans="26:26">
      <c r="Z3762" s="85"/>
    </row>
    <row r="3763" spans="26:26">
      <c r="Z3763" s="85"/>
    </row>
    <row r="3764" spans="26:26">
      <c r="Z3764" s="85"/>
    </row>
    <row r="3765" spans="26:26">
      <c r="Z3765" s="85"/>
    </row>
    <row r="3766" spans="26:26">
      <c r="Z3766" s="85"/>
    </row>
    <row r="3767" spans="26:26">
      <c r="Z3767" s="85"/>
    </row>
    <row r="3768" spans="26:26">
      <c r="Z3768" s="85"/>
    </row>
    <row r="3769" spans="26:26">
      <c r="Z3769" s="85"/>
    </row>
    <row r="3770" spans="26:26">
      <c r="Z3770" s="85"/>
    </row>
    <row r="3771" spans="26:26">
      <c r="Z3771" s="85"/>
    </row>
    <row r="3772" spans="26:26">
      <c r="Z3772" s="85"/>
    </row>
    <row r="3773" spans="26:26">
      <c r="Z3773" s="85"/>
    </row>
    <row r="3774" spans="26:26">
      <c r="Z3774" s="85"/>
    </row>
    <row r="3775" spans="26:26">
      <c r="Z3775" s="85"/>
    </row>
    <row r="3776" spans="26:26">
      <c r="Z3776" s="85"/>
    </row>
    <row r="3777" spans="26:26">
      <c r="Z3777" s="85"/>
    </row>
    <row r="3778" spans="26:26">
      <c r="Z3778" s="85"/>
    </row>
    <row r="3779" spans="26:26">
      <c r="Z3779" s="85"/>
    </row>
    <row r="3780" spans="26:26">
      <c r="Z3780" s="85"/>
    </row>
    <row r="3781" spans="26:26">
      <c r="Z3781" s="85"/>
    </row>
    <row r="3782" spans="26:26">
      <c r="Z3782" s="85"/>
    </row>
    <row r="3783" spans="26:26">
      <c r="Z3783" s="85"/>
    </row>
    <row r="3784" spans="26:26">
      <c r="Z3784" s="85"/>
    </row>
    <row r="3785" spans="26:26">
      <c r="Z3785" s="85"/>
    </row>
    <row r="3786" spans="26:26">
      <c r="Z3786" s="85"/>
    </row>
    <row r="3787" spans="26:26">
      <c r="Z3787" s="85"/>
    </row>
    <row r="3788" spans="26:26">
      <c r="Z3788" s="85"/>
    </row>
    <row r="3789" spans="26:26">
      <c r="Z3789" s="85"/>
    </row>
    <row r="3790" spans="26:26">
      <c r="Z3790" s="85"/>
    </row>
    <row r="3791" spans="26:26">
      <c r="Z3791" s="85"/>
    </row>
    <row r="3792" spans="26:26">
      <c r="Z3792" s="85"/>
    </row>
    <row r="3793" spans="26:26">
      <c r="Z3793" s="85"/>
    </row>
    <row r="3794" spans="26:26">
      <c r="Z3794" s="85"/>
    </row>
    <row r="3795" spans="26:26">
      <c r="Z3795" s="85"/>
    </row>
    <row r="3796" spans="26:26">
      <c r="Z3796" s="85"/>
    </row>
    <row r="3797" spans="26:26">
      <c r="Z3797" s="85"/>
    </row>
    <row r="3798" spans="26:26">
      <c r="Z3798" s="85"/>
    </row>
    <row r="3799" spans="26:26">
      <c r="Z3799" s="85"/>
    </row>
    <row r="3800" spans="26:26">
      <c r="Z3800" s="85"/>
    </row>
    <row r="3801" spans="26:26">
      <c r="Z3801" s="85"/>
    </row>
    <row r="3802" spans="26:26">
      <c r="Z3802" s="85"/>
    </row>
    <row r="3803" spans="26:26">
      <c r="Z3803" s="85"/>
    </row>
    <row r="3804" spans="26:26">
      <c r="Z3804" s="85"/>
    </row>
    <row r="3805" spans="26:26">
      <c r="Z3805" s="85"/>
    </row>
    <row r="3806" spans="26:26">
      <c r="Z3806" s="85"/>
    </row>
    <row r="3807" spans="26:26">
      <c r="Z3807" s="85"/>
    </row>
    <row r="3808" spans="26:26">
      <c r="Z3808" s="85"/>
    </row>
    <row r="3809" spans="26:26">
      <c r="Z3809" s="85"/>
    </row>
    <row r="3810" spans="26:26">
      <c r="Z3810" s="85"/>
    </row>
    <row r="3811" spans="26:26">
      <c r="Z3811" s="85"/>
    </row>
    <row r="3812" spans="26:26">
      <c r="Z3812" s="85"/>
    </row>
    <row r="3813" spans="26:26">
      <c r="Z3813" s="85"/>
    </row>
    <row r="3814" spans="26:26">
      <c r="Z3814" s="85"/>
    </row>
    <row r="3815" spans="26:26">
      <c r="Z3815" s="85"/>
    </row>
    <row r="3816" spans="26:26">
      <c r="Z3816" s="85"/>
    </row>
    <row r="3817" spans="26:26">
      <c r="Z3817" s="85"/>
    </row>
    <row r="3818" spans="26:26">
      <c r="Z3818" s="85"/>
    </row>
    <row r="3819" spans="26:26">
      <c r="Z3819" s="85"/>
    </row>
    <row r="3820" spans="26:26">
      <c r="Z3820" s="85"/>
    </row>
    <row r="3821" spans="26:26">
      <c r="Z3821" s="85"/>
    </row>
    <row r="3822" spans="26:26">
      <c r="Z3822" s="85"/>
    </row>
    <row r="3823" spans="26:26">
      <c r="Z3823" s="85"/>
    </row>
    <row r="3824" spans="26:26">
      <c r="Z3824" s="85"/>
    </row>
    <row r="3825" spans="26:26">
      <c r="Z3825" s="85"/>
    </row>
    <row r="3826" spans="26:26">
      <c r="Z3826" s="85"/>
    </row>
    <row r="3827" spans="26:26">
      <c r="Z3827" s="85"/>
    </row>
    <row r="3828" spans="26:26">
      <c r="Z3828" s="85"/>
    </row>
    <row r="3829" spans="26:26">
      <c r="Z3829" s="85"/>
    </row>
    <row r="3830" spans="26:26">
      <c r="Z3830" s="85"/>
    </row>
    <row r="3831" spans="26:26">
      <c r="Z3831" s="85"/>
    </row>
    <row r="3832" spans="26:26">
      <c r="Z3832" s="85"/>
    </row>
    <row r="3833" spans="26:26">
      <c r="Z3833" s="85"/>
    </row>
    <row r="3834" spans="26:26">
      <c r="Z3834" s="85"/>
    </row>
    <row r="3835" spans="26:26">
      <c r="Z3835" s="85"/>
    </row>
    <row r="3836" spans="26:26">
      <c r="Z3836" s="85"/>
    </row>
    <row r="3837" spans="26:26">
      <c r="Z3837" s="85"/>
    </row>
    <row r="3838" spans="26:26">
      <c r="Z3838" s="85"/>
    </row>
    <row r="3839" spans="26:26">
      <c r="Z3839" s="85"/>
    </row>
    <row r="3840" spans="26:26">
      <c r="Z3840" s="85"/>
    </row>
    <row r="3841" spans="26:26">
      <c r="Z3841" s="85"/>
    </row>
    <row r="3842" spans="26:26">
      <c r="Z3842" s="85"/>
    </row>
    <row r="3843" spans="26:26">
      <c r="Z3843" s="85"/>
    </row>
    <row r="3844" spans="26:26">
      <c r="Z3844" s="85"/>
    </row>
    <row r="3845" spans="26:26">
      <c r="Z3845" s="85"/>
    </row>
    <row r="3846" spans="26:26">
      <c r="Z3846" s="85"/>
    </row>
    <row r="3847" spans="26:26">
      <c r="Z3847" s="85"/>
    </row>
    <row r="3848" spans="26:26">
      <c r="Z3848" s="85"/>
    </row>
    <row r="3849" spans="26:26">
      <c r="Z3849" s="85"/>
    </row>
    <row r="3850" spans="26:26">
      <c r="Z3850" s="85"/>
    </row>
    <row r="3851" spans="26:26">
      <c r="Z3851" s="85"/>
    </row>
    <row r="3852" spans="26:26">
      <c r="Z3852" s="85"/>
    </row>
    <row r="3853" spans="26:26">
      <c r="Z3853" s="85"/>
    </row>
    <row r="3854" spans="26:26">
      <c r="Z3854" s="85"/>
    </row>
    <row r="3855" spans="26:26">
      <c r="Z3855" s="85"/>
    </row>
    <row r="3856" spans="26:26">
      <c r="Z3856" s="85"/>
    </row>
    <row r="3857" spans="26:26">
      <c r="Z3857" s="85"/>
    </row>
    <row r="3858" spans="26:26">
      <c r="Z3858" s="85"/>
    </row>
    <row r="3859" spans="26:26">
      <c r="Z3859" s="85"/>
    </row>
    <row r="3860" spans="26:26">
      <c r="Z3860" s="85"/>
    </row>
    <row r="3861" spans="26:26">
      <c r="Z3861" s="85"/>
    </row>
    <row r="3862" spans="26:26">
      <c r="Z3862" s="85"/>
    </row>
    <row r="3863" spans="26:26">
      <c r="Z3863" s="85"/>
    </row>
    <row r="3864" spans="26:26">
      <c r="Z3864" s="85"/>
    </row>
    <row r="3865" spans="26:26">
      <c r="Z3865" s="85"/>
    </row>
    <row r="3866" spans="26:26">
      <c r="Z3866" s="85"/>
    </row>
    <row r="3867" spans="26:26">
      <c r="Z3867" s="85"/>
    </row>
    <row r="3868" spans="26:26">
      <c r="Z3868" s="85"/>
    </row>
    <row r="3869" spans="26:26">
      <c r="Z3869" s="85"/>
    </row>
    <row r="3870" spans="26:26">
      <c r="Z3870" s="85"/>
    </row>
    <row r="3871" spans="26:26">
      <c r="Z3871" s="85"/>
    </row>
    <row r="3872" spans="26:26">
      <c r="Z3872" s="85"/>
    </row>
    <row r="3873" spans="26:26">
      <c r="Z3873" s="85"/>
    </row>
    <row r="3874" spans="26:26">
      <c r="Z3874" s="85"/>
    </row>
    <row r="3875" spans="26:26">
      <c r="Z3875" s="85"/>
    </row>
    <row r="3876" spans="26:26">
      <c r="Z3876" s="85"/>
    </row>
    <row r="3877" spans="26:26">
      <c r="Z3877" s="85"/>
    </row>
    <row r="3878" spans="26:26">
      <c r="Z3878" s="85"/>
    </row>
    <row r="3879" spans="26:26">
      <c r="Z3879" s="85"/>
    </row>
    <row r="3880" spans="26:26">
      <c r="Z3880" s="85"/>
    </row>
    <row r="3881" spans="26:26">
      <c r="Z3881" s="85"/>
    </row>
    <row r="3882" spans="26:26">
      <c r="Z3882" s="85"/>
    </row>
    <row r="3883" spans="26:26">
      <c r="Z3883" s="85"/>
    </row>
    <row r="3884" spans="26:26">
      <c r="Z3884" s="85"/>
    </row>
    <row r="3885" spans="26:26">
      <c r="Z3885" s="85"/>
    </row>
    <row r="3886" spans="26:26">
      <c r="Z3886" s="85"/>
    </row>
    <row r="3887" spans="26:26">
      <c r="Z3887" s="85"/>
    </row>
    <row r="3888" spans="26:26">
      <c r="Z3888" s="85"/>
    </row>
    <row r="3889" spans="26:26">
      <c r="Z3889" s="85"/>
    </row>
    <row r="3890" spans="26:26">
      <c r="Z3890" s="85"/>
    </row>
    <row r="3891" spans="26:26">
      <c r="Z3891" s="85"/>
    </row>
    <row r="3892" spans="26:26">
      <c r="Z3892" s="85"/>
    </row>
    <row r="3893" spans="26:26">
      <c r="Z3893" s="85"/>
    </row>
    <row r="3894" spans="26:26">
      <c r="Z3894" s="85"/>
    </row>
    <row r="3895" spans="26:26">
      <c r="Z3895" s="85"/>
    </row>
    <row r="3896" spans="26:26">
      <c r="Z3896" s="85"/>
    </row>
    <row r="3897" spans="26:26">
      <c r="Z3897" s="85"/>
    </row>
    <row r="3898" spans="26:26">
      <c r="Z3898" s="85"/>
    </row>
    <row r="3899" spans="26:26">
      <c r="Z3899" s="85"/>
    </row>
    <row r="3900" spans="26:26">
      <c r="Z3900" s="85"/>
    </row>
    <row r="3901" spans="26:26">
      <c r="Z3901" s="85"/>
    </row>
    <row r="3902" spans="26:26">
      <c r="Z3902" s="85"/>
    </row>
    <row r="3903" spans="26:26">
      <c r="Z3903" s="85"/>
    </row>
    <row r="3904" spans="26:26">
      <c r="Z3904" s="85"/>
    </row>
    <row r="3905" spans="26:26">
      <c r="Z3905" s="85"/>
    </row>
    <row r="3906" spans="26:26">
      <c r="Z3906" s="85"/>
    </row>
    <row r="3907" spans="26:26">
      <c r="Z3907" s="85"/>
    </row>
    <row r="3908" spans="26:26">
      <c r="Z3908" s="85"/>
    </row>
    <row r="3909" spans="26:26">
      <c r="Z3909" s="85"/>
    </row>
    <row r="3910" spans="26:26">
      <c r="Z3910" s="85"/>
    </row>
    <row r="3911" spans="26:26">
      <c r="Z3911" s="85"/>
    </row>
    <row r="3912" spans="26:26">
      <c r="Z3912" s="85"/>
    </row>
    <row r="3913" spans="26:26">
      <c r="Z3913" s="85"/>
    </row>
    <row r="3914" spans="26:26">
      <c r="Z3914" s="85"/>
    </row>
    <row r="3915" spans="26:26">
      <c r="Z3915" s="85"/>
    </row>
    <row r="3916" spans="26:26">
      <c r="Z3916" s="85"/>
    </row>
    <row r="3917" spans="26:26">
      <c r="Z3917" s="85"/>
    </row>
    <row r="3918" spans="26:26">
      <c r="Z3918" s="85"/>
    </row>
    <row r="3919" spans="26:26">
      <c r="Z3919" s="85"/>
    </row>
    <row r="3920" spans="26:26">
      <c r="Z3920" s="85"/>
    </row>
    <row r="3921" spans="26:26">
      <c r="Z3921" s="85"/>
    </row>
    <row r="3922" spans="26:26">
      <c r="Z3922" s="85"/>
    </row>
    <row r="3923" spans="26:26">
      <c r="Z3923" s="85"/>
    </row>
    <row r="3924" spans="26:26">
      <c r="Z3924" s="85"/>
    </row>
    <row r="3925" spans="26:26">
      <c r="Z3925" s="85"/>
    </row>
    <row r="3926" spans="26:26">
      <c r="Z3926" s="85"/>
    </row>
    <row r="3927" spans="26:26">
      <c r="Z3927" s="85"/>
    </row>
    <row r="3928" spans="26:26">
      <c r="Z3928" s="85"/>
    </row>
    <row r="3929" spans="26:26">
      <c r="Z3929" s="85"/>
    </row>
    <row r="3930" spans="26:26">
      <c r="Z3930" s="85"/>
    </row>
    <row r="3931" spans="26:26">
      <c r="Z3931" s="85"/>
    </row>
    <row r="3932" spans="26:26">
      <c r="Z3932" s="85"/>
    </row>
    <row r="3933" spans="26:26">
      <c r="Z3933" s="85"/>
    </row>
    <row r="3934" spans="26:26">
      <c r="Z3934" s="85"/>
    </row>
    <row r="3935" spans="26:26">
      <c r="Z3935" s="85"/>
    </row>
    <row r="3936" spans="26:26">
      <c r="Z3936" s="85"/>
    </row>
    <row r="3937" spans="26:26">
      <c r="Z3937" s="85"/>
    </row>
    <row r="3938" spans="26:26">
      <c r="Z3938" s="85"/>
    </row>
    <row r="3939" spans="26:26">
      <c r="Z3939" s="85"/>
    </row>
    <row r="3940" spans="26:26">
      <c r="Z3940" s="85"/>
    </row>
    <row r="3941" spans="26:26">
      <c r="Z3941" s="85"/>
    </row>
    <row r="3942" spans="26:26">
      <c r="Z3942" s="85"/>
    </row>
    <row r="3943" spans="26:26">
      <c r="Z3943" s="85"/>
    </row>
    <row r="3944" spans="26:26">
      <c r="Z3944" s="85"/>
    </row>
    <row r="3945" spans="26:26">
      <c r="Z3945" s="85"/>
    </row>
    <row r="3946" spans="26:26">
      <c r="Z3946" s="85"/>
    </row>
    <row r="3947" spans="26:26">
      <c r="Z3947" s="85"/>
    </row>
    <row r="3948" spans="26:26">
      <c r="Z3948" s="85"/>
    </row>
    <row r="3949" spans="26:26">
      <c r="Z3949" s="85"/>
    </row>
    <row r="3950" spans="26:26">
      <c r="Z3950" s="85"/>
    </row>
    <row r="3951" spans="26:26">
      <c r="Z3951" s="85"/>
    </row>
    <row r="3952" spans="26:26">
      <c r="Z3952" s="85"/>
    </row>
    <row r="3953" spans="26:26">
      <c r="Z3953" s="85"/>
    </row>
    <row r="3954" spans="26:26">
      <c r="Z3954" s="85"/>
    </row>
    <row r="3955" spans="26:26">
      <c r="Z3955" s="85"/>
    </row>
    <row r="3956" spans="26:26">
      <c r="Z3956" s="85"/>
    </row>
    <row r="3957" spans="26:26">
      <c r="Z3957" s="85"/>
    </row>
    <row r="3958" spans="26:26">
      <c r="Z3958" s="85"/>
    </row>
    <row r="3959" spans="26:26">
      <c r="Z3959" s="85"/>
    </row>
    <row r="3960" spans="26:26">
      <c r="Z3960" s="85"/>
    </row>
    <row r="3961" spans="26:26">
      <c r="Z3961" s="85"/>
    </row>
    <row r="3962" spans="26:26">
      <c r="Z3962" s="85"/>
    </row>
    <row r="3963" spans="26:26">
      <c r="Z3963" s="85"/>
    </row>
    <row r="3964" spans="26:26">
      <c r="Z3964" s="85"/>
    </row>
    <row r="3965" spans="26:26">
      <c r="Z3965" s="85"/>
    </row>
    <row r="3966" spans="26:26">
      <c r="Z3966" s="85"/>
    </row>
    <row r="3967" spans="26:26">
      <c r="Z3967" s="85"/>
    </row>
    <row r="3968" spans="26:26">
      <c r="Z3968" s="85"/>
    </row>
    <row r="3969" spans="26:26">
      <c r="Z3969" s="85"/>
    </row>
    <row r="3970" spans="26:26">
      <c r="Z3970" s="85"/>
    </row>
    <row r="3971" spans="26:26">
      <c r="Z3971" s="85"/>
    </row>
    <row r="3972" spans="26:26">
      <c r="Z3972" s="85"/>
    </row>
    <row r="3973" spans="26:26">
      <c r="Z3973" s="85"/>
    </row>
    <row r="3974" spans="26:26">
      <c r="Z3974" s="85"/>
    </row>
    <row r="3975" spans="26:26">
      <c r="Z3975" s="85"/>
    </row>
    <row r="3976" spans="26:26">
      <c r="Z3976" s="85"/>
    </row>
    <row r="3977" spans="26:26">
      <c r="Z3977" s="85"/>
    </row>
    <row r="3978" spans="26:26">
      <c r="Z3978" s="85"/>
    </row>
    <row r="3979" spans="26:26">
      <c r="Z3979" s="85"/>
    </row>
    <row r="3980" spans="26:26">
      <c r="Z3980" s="85"/>
    </row>
    <row r="3981" spans="26:26">
      <c r="Z3981" s="85"/>
    </row>
    <row r="3982" spans="26:26">
      <c r="Z3982" s="85"/>
    </row>
    <row r="3983" spans="26:26">
      <c r="Z3983" s="85"/>
    </row>
    <row r="3984" spans="26:26">
      <c r="Z3984" s="85"/>
    </row>
    <row r="3985" spans="26:26">
      <c r="Z3985" s="85"/>
    </row>
    <row r="3986" spans="26:26">
      <c r="Z3986" s="85"/>
    </row>
    <row r="3987" spans="26:26">
      <c r="Z3987" s="85"/>
    </row>
    <row r="3988" spans="26:26">
      <c r="Z3988" s="85"/>
    </row>
    <row r="3989" spans="26:26">
      <c r="Z3989" s="85"/>
    </row>
    <row r="3990" spans="26:26">
      <c r="Z3990" s="85"/>
    </row>
    <row r="3991" spans="26:26">
      <c r="Z3991" s="85"/>
    </row>
    <row r="3992" spans="26:26">
      <c r="Z3992" s="85"/>
    </row>
    <row r="3993" spans="26:26">
      <c r="Z3993" s="85"/>
    </row>
    <row r="3994" spans="26:26">
      <c r="Z3994" s="85"/>
    </row>
    <row r="3995" spans="26:26">
      <c r="Z3995" s="85"/>
    </row>
    <row r="3996" spans="26:26">
      <c r="Z3996" s="85"/>
    </row>
    <row r="3997" spans="26:26">
      <c r="Z3997" s="85"/>
    </row>
    <row r="3998" spans="26:26">
      <c r="Z3998" s="85"/>
    </row>
    <row r="3999" spans="26:26">
      <c r="Z3999" s="85"/>
    </row>
    <row r="4000" spans="26:26">
      <c r="Z4000" s="85"/>
    </row>
    <row r="4001" spans="26:26">
      <c r="Z4001" s="85"/>
    </row>
    <row r="4002" spans="26:26">
      <c r="Z4002" s="85"/>
    </row>
    <row r="4003" spans="26:26">
      <c r="Z4003" s="85"/>
    </row>
    <row r="4004" spans="26:26">
      <c r="Z4004" s="85"/>
    </row>
    <row r="4005" spans="26:26">
      <c r="Z4005" s="85"/>
    </row>
    <row r="4006" spans="26:26">
      <c r="Z4006" s="85"/>
    </row>
    <row r="4007" spans="26:26">
      <c r="Z4007" s="85"/>
    </row>
    <row r="4008" spans="26:26">
      <c r="Z4008" s="85"/>
    </row>
    <row r="4009" spans="26:26">
      <c r="Z4009" s="85"/>
    </row>
    <row r="4010" spans="26:26">
      <c r="Z4010" s="85"/>
    </row>
    <row r="4011" spans="26:26">
      <c r="Z4011" s="85"/>
    </row>
    <row r="4012" spans="26:26">
      <c r="Z4012" s="85"/>
    </row>
    <row r="4013" spans="26:26">
      <c r="Z4013" s="85"/>
    </row>
    <row r="4014" spans="26:26">
      <c r="Z4014" s="85"/>
    </row>
    <row r="4015" spans="26:26">
      <c r="Z4015" s="85"/>
    </row>
    <row r="4016" spans="26:26">
      <c r="Z4016" s="85"/>
    </row>
    <row r="4017" spans="26:26">
      <c r="Z4017" s="85"/>
    </row>
    <row r="4018" spans="26:26">
      <c r="Z4018" s="85"/>
    </row>
    <row r="4019" spans="26:26">
      <c r="Z4019" s="85"/>
    </row>
    <row r="4020" spans="26:26">
      <c r="Z4020" s="85"/>
    </row>
    <row r="4021" spans="26:26">
      <c r="Z4021" s="85"/>
    </row>
    <row r="4022" spans="26:26">
      <c r="Z4022" s="85"/>
    </row>
    <row r="4023" spans="26:26">
      <c r="Z4023" s="85"/>
    </row>
    <row r="4024" spans="26:26">
      <c r="Z4024" s="85"/>
    </row>
    <row r="4025" spans="26:26">
      <c r="Z4025" s="85"/>
    </row>
    <row r="4026" spans="26:26">
      <c r="Z4026" s="85"/>
    </row>
    <row r="4027" spans="26:26">
      <c r="Z4027" s="85"/>
    </row>
    <row r="4028" spans="26:26">
      <c r="Z4028" s="85"/>
    </row>
    <row r="4029" spans="26:26">
      <c r="Z4029" s="85"/>
    </row>
    <row r="4030" spans="26:26">
      <c r="Z4030" s="85"/>
    </row>
    <row r="4031" spans="26:26">
      <c r="Z4031" s="85"/>
    </row>
    <row r="4032" spans="26:26">
      <c r="Z4032" s="85"/>
    </row>
    <row r="4033" spans="26:26">
      <c r="Z4033" s="85"/>
    </row>
    <row r="4034" spans="26:26">
      <c r="Z4034" s="85"/>
    </row>
    <row r="4035" spans="26:26">
      <c r="Z4035" s="85"/>
    </row>
    <row r="4036" spans="26:26">
      <c r="Z4036" s="85"/>
    </row>
    <row r="4037" spans="26:26">
      <c r="Z4037" s="85"/>
    </row>
    <row r="4038" spans="26:26">
      <c r="Z4038" s="85"/>
    </row>
    <row r="4039" spans="26:26">
      <c r="Z4039" s="85"/>
    </row>
    <row r="4040" spans="26:26">
      <c r="Z4040" s="85"/>
    </row>
    <row r="4041" spans="26:26">
      <c r="Z4041" s="85"/>
    </row>
    <row r="4042" spans="26:26">
      <c r="Z4042" s="85"/>
    </row>
    <row r="4043" spans="26:26">
      <c r="Z4043" s="85"/>
    </row>
    <row r="4044" spans="26:26">
      <c r="Z4044" s="85"/>
    </row>
    <row r="4045" spans="26:26">
      <c r="Z4045" s="85"/>
    </row>
    <row r="4046" spans="26:26">
      <c r="Z4046" s="85"/>
    </row>
    <row r="4047" spans="26:26">
      <c r="Z4047" s="85"/>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5012E-C6FF-0842-B081-D84D084FB826}">
  <dimension ref="A1:L49"/>
  <sheetViews>
    <sheetView showGridLines="0" topLeftCell="A3" zoomScale="176" zoomScaleNormal="140" zoomScaleSheetLayoutView="75" workbookViewId="0">
      <selection activeCell="C30" sqref="C30"/>
    </sheetView>
  </sheetViews>
  <sheetFormatPr baseColWidth="10" defaultColWidth="11.5" defaultRowHeight="13"/>
  <cols>
    <col min="1" max="1" width="4.33203125" style="269" customWidth="1"/>
    <col min="2" max="2" width="56" style="273" customWidth="1"/>
    <col min="3" max="3" width="11.1640625" style="191" bestFit="1" customWidth="1"/>
    <col min="4" max="4" width="9.1640625" style="275" bestFit="1" customWidth="1"/>
    <col min="5" max="5" width="10.1640625" style="191" bestFit="1" customWidth="1"/>
    <col min="6" max="6" width="8.83203125" style="191" bestFit="1" customWidth="1"/>
    <col min="7" max="7" width="10.5" style="191" bestFit="1" customWidth="1"/>
    <col min="8" max="8" width="9.5" style="191" bestFit="1" customWidth="1"/>
    <col min="9" max="9" width="10.5" style="191" bestFit="1" customWidth="1"/>
    <col min="10" max="10" width="8.1640625" style="191" bestFit="1" customWidth="1"/>
    <col min="11" max="256" width="11.5" style="191"/>
    <col min="257" max="257" width="4.33203125" style="191" customWidth="1"/>
    <col min="258" max="258" width="69.5" style="191" customWidth="1"/>
    <col min="259" max="264" width="15.6640625" style="191" customWidth="1"/>
    <col min="265" max="512" width="11.5" style="191"/>
    <col min="513" max="513" width="4.33203125" style="191" customWidth="1"/>
    <col min="514" max="514" width="69.5" style="191" customWidth="1"/>
    <col min="515" max="520" width="15.6640625" style="191" customWidth="1"/>
    <col min="521" max="768" width="11.5" style="191"/>
    <col min="769" max="769" width="4.33203125" style="191" customWidth="1"/>
    <col min="770" max="770" width="69.5" style="191" customWidth="1"/>
    <col min="771" max="776" width="15.6640625" style="191" customWidth="1"/>
    <col min="777" max="1024" width="11.5" style="191"/>
    <col min="1025" max="1025" width="4.33203125" style="191" customWidth="1"/>
    <col min="1026" max="1026" width="69.5" style="191" customWidth="1"/>
    <col min="1027" max="1032" width="15.6640625" style="191" customWidth="1"/>
    <col min="1033" max="1280" width="11.5" style="191"/>
    <col min="1281" max="1281" width="4.33203125" style="191" customWidth="1"/>
    <col min="1282" max="1282" width="69.5" style="191" customWidth="1"/>
    <col min="1283" max="1288" width="15.6640625" style="191" customWidth="1"/>
    <col min="1289" max="1536" width="11.5" style="191"/>
    <col min="1537" max="1537" width="4.33203125" style="191" customWidth="1"/>
    <col min="1538" max="1538" width="69.5" style="191" customWidth="1"/>
    <col min="1539" max="1544" width="15.6640625" style="191" customWidth="1"/>
    <col min="1545" max="1792" width="11.5" style="191"/>
    <col min="1793" max="1793" width="4.33203125" style="191" customWidth="1"/>
    <col min="1794" max="1794" width="69.5" style="191" customWidth="1"/>
    <col min="1795" max="1800" width="15.6640625" style="191" customWidth="1"/>
    <col min="1801" max="2048" width="11.5" style="191"/>
    <col min="2049" max="2049" width="4.33203125" style="191" customWidth="1"/>
    <col min="2050" max="2050" width="69.5" style="191" customWidth="1"/>
    <col min="2051" max="2056" width="15.6640625" style="191" customWidth="1"/>
    <col min="2057" max="2304" width="11.5" style="191"/>
    <col min="2305" max="2305" width="4.33203125" style="191" customWidth="1"/>
    <col min="2306" max="2306" width="69.5" style="191" customWidth="1"/>
    <col min="2307" max="2312" width="15.6640625" style="191" customWidth="1"/>
    <col min="2313" max="2560" width="11.5" style="191"/>
    <col min="2561" max="2561" width="4.33203125" style="191" customWidth="1"/>
    <col min="2562" max="2562" width="69.5" style="191" customWidth="1"/>
    <col min="2563" max="2568" width="15.6640625" style="191" customWidth="1"/>
    <col min="2569" max="2816" width="11.5" style="191"/>
    <col min="2817" max="2817" width="4.33203125" style="191" customWidth="1"/>
    <col min="2818" max="2818" width="69.5" style="191" customWidth="1"/>
    <col min="2819" max="2824" width="15.6640625" style="191" customWidth="1"/>
    <col min="2825" max="3072" width="11.5" style="191"/>
    <col min="3073" max="3073" width="4.33203125" style="191" customWidth="1"/>
    <col min="3074" max="3074" width="69.5" style="191" customWidth="1"/>
    <col min="3075" max="3080" width="15.6640625" style="191" customWidth="1"/>
    <col min="3081" max="3328" width="11.5" style="191"/>
    <col min="3329" max="3329" width="4.33203125" style="191" customWidth="1"/>
    <col min="3330" max="3330" width="69.5" style="191" customWidth="1"/>
    <col min="3331" max="3336" width="15.6640625" style="191" customWidth="1"/>
    <col min="3337" max="3584" width="11.5" style="191"/>
    <col min="3585" max="3585" width="4.33203125" style="191" customWidth="1"/>
    <col min="3586" max="3586" width="69.5" style="191" customWidth="1"/>
    <col min="3587" max="3592" width="15.6640625" style="191" customWidth="1"/>
    <col min="3593" max="3840" width="11.5" style="191"/>
    <col min="3841" max="3841" width="4.33203125" style="191" customWidth="1"/>
    <col min="3842" max="3842" width="69.5" style="191" customWidth="1"/>
    <col min="3843" max="3848" width="15.6640625" style="191" customWidth="1"/>
    <col min="3849" max="4096" width="11.5" style="191"/>
    <col min="4097" max="4097" width="4.33203125" style="191" customWidth="1"/>
    <col min="4098" max="4098" width="69.5" style="191" customWidth="1"/>
    <col min="4099" max="4104" width="15.6640625" style="191" customWidth="1"/>
    <col min="4105" max="4352" width="11.5" style="191"/>
    <col min="4353" max="4353" width="4.33203125" style="191" customWidth="1"/>
    <col min="4354" max="4354" width="69.5" style="191" customWidth="1"/>
    <col min="4355" max="4360" width="15.6640625" style="191" customWidth="1"/>
    <col min="4361" max="4608" width="11.5" style="191"/>
    <col min="4609" max="4609" width="4.33203125" style="191" customWidth="1"/>
    <col min="4610" max="4610" width="69.5" style="191" customWidth="1"/>
    <col min="4611" max="4616" width="15.6640625" style="191" customWidth="1"/>
    <col min="4617" max="4864" width="11.5" style="191"/>
    <col min="4865" max="4865" width="4.33203125" style="191" customWidth="1"/>
    <col min="4866" max="4866" width="69.5" style="191" customWidth="1"/>
    <col min="4867" max="4872" width="15.6640625" style="191" customWidth="1"/>
    <col min="4873" max="5120" width="11.5" style="191"/>
    <col min="5121" max="5121" width="4.33203125" style="191" customWidth="1"/>
    <col min="5122" max="5122" width="69.5" style="191" customWidth="1"/>
    <col min="5123" max="5128" width="15.6640625" style="191" customWidth="1"/>
    <col min="5129" max="5376" width="11.5" style="191"/>
    <col min="5377" max="5377" width="4.33203125" style="191" customWidth="1"/>
    <col min="5378" max="5378" width="69.5" style="191" customWidth="1"/>
    <col min="5379" max="5384" width="15.6640625" style="191" customWidth="1"/>
    <col min="5385" max="5632" width="11.5" style="191"/>
    <col min="5633" max="5633" width="4.33203125" style="191" customWidth="1"/>
    <col min="5634" max="5634" width="69.5" style="191" customWidth="1"/>
    <col min="5635" max="5640" width="15.6640625" style="191" customWidth="1"/>
    <col min="5641" max="5888" width="11.5" style="191"/>
    <col min="5889" max="5889" width="4.33203125" style="191" customWidth="1"/>
    <col min="5890" max="5890" width="69.5" style="191" customWidth="1"/>
    <col min="5891" max="5896" width="15.6640625" style="191" customWidth="1"/>
    <col min="5897" max="6144" width="11.5" style="191"/>
    <col min="6145" max="6145" width="4.33203125" style="191" customWidth="1"/>
    <col min="6146" max="6146" width="69.5" style="191" customWidth="1"/>
    <col min="6147" max="6152" width="15.6640625" style="191" customWidth="1"/>
    <col min="6153" max="6400" width="11.5" style="191"/>
    <col min="6401" max="6401" width="4.33203125" style="191" customWidth="1"/>
    <col min="6402" max="6402" width="69.5" style="191" customWidth="1"/>
    <col min="6403" max="6408" width="15.6640625" style="191" customWidth="1"/>
    <col min="6409" max="6656" width="11.5" style="191"/>
    <col min="6657" max="6657" width="4.33203125" style="191" customWidth="1"/>
    <col min="6658" max="6658" width="69.5" style="191" customWidth="1"/>
    <col min="6659" max="6664" width="15.6640625" style="191" customWidth="1"/>
    <col min="6665" max="6912" width="11.5" style="191"/>
    <col min="6913" max="6913" width="4.33203125" style="191" customWidth="1"/>
    <col min="6914" max="6914" width="69.5" style="191" customWidth="1"/>
    <col min="6915" max="6920" width="15.6640625" style="191" customWidth="1"/>
    <col min="6921" max="7168" width="11.5" style="191"/>
    <col min="7169" max="7169" width="4.33203125" style="191" customWidth="1"/>
    <col min="7170" max="7170" width="69.5" style="191" customWidth="1"/>
    <col min="7171" max="7176" width="15.6640625" style="191" customWidth="1"/>
    <col min="7177" max="7424" width="11.5" style="191"/>
    <col min="7425" max="7425" width="4.33203125" style="191" customWidth="1"/>
    <col min="7426" max="7426" width="69.5" style="191" customWidth="1"/>
    <col min="7427" max="7432" width="15.6640625" style="191" customWidth="1"/>
    <col min="7433" max="7680" width="11.5" style="191"/>
    <col min="7681" max="7681" width="4.33203125" style="191" customWidth="1"/>
    <col min="7682" max="7682" width="69.5" style="191" customWidth="1"/>
    <col min="7683" max="7688" width="15.6640625" style="191" customWidth="1"/>
    <col min="7689" max="7936" width="11.5" style="191"/>
    <col min="7937" max="7937" width="4.33203125" style="191" customWidth="1"/>
    <col min="7938" max="7938" width="69.5" style="191" customWidth="1"/>
    <col min="7939" max="7944" width="15.6640625" style="191" customWidth="1"/>
    <col min="7945" max="8192" width="11.5" style="191"/>
    <col min="8193" max="8193" width="4.33203125" style="191" customWidth="1"/>
    <col min="8194" max="8194" width="69.5" style="191" customWidth="1"/>
    <col min="8195" max="8200" width="15.6640625" style="191" customWidth="1"/>
    <col min="8201" max="8448" width="11.5" style="191"/>
    <col min="8449" max="8449" width="4.33203125" style="191" customWidth="1"/>
    <col min="8450" max="8450" width="69.5" style="191" customWidth="1"/>
    <col min="8451" max="8456" width="15.6640625" style="191" customWidth="1"/>
    <col min="8457" max="8704" width="11.5" style="191"/>
    <col min="8705" max="8705" width="4.33203125" style="191" customWidth="1"/>
    <col min="8706" max="8706" width="69.5" style="191" customWidth="1"/>
    <col min="8707" max="8712" width="15.6640625" style="191" customWidth="1"/>
    <col min="8713" max="8960" width="11.5" style="191"/>
    <col min="8961" max="8961" width="4.33203125" style="191" customWidth="1"/>
    <col min="8962" max="8962" width="69.5" style="191" customWidth="1"/>
    <col min="8963" max="8968" width="15.6640625" style="191" customWidth="1"/>
    <col min="8969" max="9216" width="11.5" style="191"/>
    <col min="9217" max="9217" width="4.33203125" style="191" customWidth="1"/>
    <col min="9218" max="9218" width="69.5" style="191" customWidth="1"/>
    <col min="9219" max="9224" width="15.6640625" style="191" customWidth="1"/>
    <col min="9225" max="9472" width="11.5" style="191"/>
    <col min="9473" max="9473" width="4.33203125" style="191" customWidth="1"/>
    <col min="9474" max="9474" width="69.5" style="191" customWidth="1"/>
    <col min="9475" max="9480" width="15.6640625" style="191" customWidth="1"/>
    <col min="9481" max="9728" width="11.5" style="191"/>
    <col min="9729" max="9729" width="4.33203125" style="191" customWidth="1"/>
    <col min="9730" max="9730" width="69.5" style="191" customWidth="1"/>
    <col min="9731" max="9736" width="15.6640625" style="191" customWidth="1"/>
    <col min="9737" max="9984" width="11.5" style="191"/>
    <col min="9985" max="9985" width="4.33203125" style="191" customWidth="1"/>
    <col min="9986" max="9986" width="69.5" style="191" customWidth="1"/>
    <col min="9987" max="9992" width="15.6640625" style="191" customWidth="1"/>
    <col min="9993" max="10240" width="11.5" style="191"/>
    <col min="10241" max="10241" width="4.33203125" style="191" customWidth="1"/>
    <col min="10242" max="10242" width="69.5" style="191" customWidth="1"/>
    <col min="10243" max="10248" width="15.6640625" style="191" customWidth="1"/>
    <col min="10249" max="10496" width="11.5" style="191"/>
    <col min="10497" max="10497" width="4.33203125" style="191" customWidth="1"/>
    <col min="10498" max="10498" width="69.5" style="191" customWidth="1"/>
    <col min="10499" max="10504" width="15.6640625" style="191" customWidth="1"/>
    <col min="10505" max="10752" width="11.5" style="191"/>
    <col min="10753" max="10753" width="4.33203125" style="191" customWidth="1"/>
    <col min="10754" max="10754" width="69.5" style="191" customWidth="1"/>
    <col min="10755" max="10760" width="15.6640625" style="191" customWidth="1"/>
    <col min="10761" max="11008" width="11.5" style="191"/>
    <col min="11009" max="11009" width="4.33203125" style="191" customWidth="1"/>
    <col min="11010" max="11010" width="69.5" style="191" customWidth="1"/>
    <col min="11011" max="11016" width="15.6640625" style="191" customWidth="1"/>
    <col min="11017" max="11264" width="11.5" style="191"/>
    <col min="11265" max="11265" width="4.33203125" style="191" customWidth="1"/>
    <col min="11266" max="11266" width="69.5" style="191" customWidth="1"/>
    <col min="11267" max="11272" width="15.6640625" style="191" customWidth="1"/>
    <col min="11273" max="11520" width="11.5" style="191"/>
    <col min="11521" max="11521" width="4.33203125" style="191" customWidth="1"/>
    <col min="11522" max="11522" width="69.5" style="191" customWidth="1"/>
    <col min="11523" max="11528" width="15.6640625" style="191" customWidth="1"/>
    <col min="11529" max="11776" width="11.5" style="191"/>
    <col min="11777" max="11777" width="4.33203125" style="191" customWidth="1"/>
    <col min="11778" max="11778" width="69.5" style="191" customWidth="1"/>
    <col min="11779" max="11784" width="15.6640625" style="191" customWidth="1"/>
    <col min="11785" max="12032" width="11.5" style="191"/>
    <col min="12033" max="12033" width="4.33203125" style="191" customWidth="1"/>
    <col min="12034" max="12034" width="69.5" style="191" customWidth="1"/>
    <col min="12035" max="12040" width="15.6640625" style="191" customWidth="1"/>
    <col min="12041" max="12288" width="11.5" style="191"/>
    <col min="12289" max="12289" width="4.33203125" style="191" customWidth="1"/>
    <col min="12290" max="12290" width="69.5" style="191" customWidth="1"/>
    <col min="12291" max="12296" width="15.6640625" style="191" customWidth="1"/>
    <col min="12297" max="12544" width="11.5" style="191"/>
    <col min="12545" max="12545" width="4.33203125" style="191" customWidth="1"/>
    <col min="12546" max="12546" width="69.5" style="191" customWidth="1"/>
    <col min="12547" max="12552" width="15.6640625" style="191" customWidth="1"/>
    <col min="12553" max="12800" width="11.5" style="191"/>
    <col min="12801" max="12801" width="4.33203125" style="191" customWidth="1"/>
    <col min="12802" max="12802" width="69.5" style="191" customWidth="1"/>
    <col min="12803" max="12808" width="15.6640625" style="191" customWidth="1"/>
    <col min="12809" max="13056" width="11.5" style="191"/>
    <col min="13057" max="13057" width="4.33203125" style="191" customWidth="1"/>
    <col min="13058" max="13058" width="69.5" style="191" customWidth="1"/>
    <col min="13059" max="13064" width="15.6640625" style="191" customWidth="1"/>
    <col min="13065" max="13312" width="11.5" style="191"/>
    <col min="13313" max="13313" width="4.33203125" style="191" customWidth="1"/>
    <col min="13314" max="13314" width="69.5" style="191" customWidth="1"/>
    <col min="13315" max="13320" width="15.6640625" style="191" customWidth="1"/>
    <col min="13321" max="13568" width="11.5" style="191"/>
    <col min="13569" max="13569" width="4.33203125" style="191" customWidth="1"/>
    <col min="13570" max="13570" width="69.5" style="191" customWidth="1"/>
    <col min="13571" max="13576" width="15.6640625" style="191" customWidth="1"/>
    <col min="13577" max="13824" width="11.5" style="191"/>
    <col min="13825" max="13825" width="4.33203125" style="191" customWidth="1"/>
    <col min="13826" max="13826" width="69.5" style="191" customWidth="1"/>
    <col min="13827" max="13832" width="15.6640625" style="191" customWidth="1"/>
    <col min="13833" max="14080" width="11.5" style="191"/>
    <col min="14081" max="14081" width="4.33203125" style="191" customWidth="1"/>
    <col min="14082" max="14082" width="69.5" style="191" customWidth="1"/>
    <col min="14083" max="14088" width="15.6640625" style="191" customWidth="1"/>
    <col min="14089" max="14336" width="11.5" style="191"/>
    <col min="14337" max="14337" width="4.33203125" style="191" customWidth="1"/>
    <col min="14338" max="14338" width="69.5" style="191" customWidth="1"/>
    <col min="14339" max="14344" width="15.6640625" style="191" customWidth="1"/>
    <col min="14345" max="14592" width="11.5" style="191"/>
    <col min="14593" max="14593" width="4.33203125" style="191" customWidth="1"/>
    <col min="14594" max="14594" width="69.5" style="191" customWidth="1"/>
    <col min="14595" max="14600" width="15.6640625" style="191" customWidth="1"/>
    <col min="14601" max="14848" width="11.5" style="191"/>
    <col min="14849" max="14849" width="4.33203125" style="191" customWidth="1"/>
    <col min="14850" max="14850" width="69.5" style="191" customWidth="1"/>
    <col min="14851" max="14856" width="15.6640625" style="191" customWidth="1"/>
    <col min="14857" max="15104" width="11.5" style="191"/>
    <col min="15105" max="15105" width="4.33203125" style="191" customWidth="1"/>
    <col min="15106" max="15106" width="69.5" style="191" customWidth="1"/>
    <col min="15107" max="15112" width="15.6640625" style="191" customWidth="1"/>
    <col min="15113" max="15360" width="11.5" style="191"/>
    <col min="15361" max="15361" width="4.33203125" style="191" customWidth="1"/>
    <col min="15362" max="15362" width="69.5" style="191" customWidth="1"/>
    <col min="15363" max="15368" width="15.6640625" style="191" customWidth="1"/>
    <col min="15369" max="15616" width="11.5" style="191"/>
    <col min="15617" max="15617" width="4.33203125" style="191" customWidth="1"/>
    <col min="15618" max="15618" width="69.5" style="191" customWidth="1"/>
    <col min="15619" max="15624" width="15.6640625" style="191" customWidth="1"/>
    <col min="15625" max="15872" width="11.5" style="191"/>
    <col min="15873" max="15873" width="4.33203125" style="191" customWidth="1"/>
    <col min="15874" max="15874" width="69.5" style="191" customWidth="1"/>
    <col min="15875" max="15880" width="15.6640625" style="191" customWidth="1"/>
    <col min="15881" max="16128" width="11.5" style="191"/>
    <col min="16129" max="16129" width="4.33203125" style="191" customWidth="1"/>
    <col min="16130" max="16130" width="69.5" style="191" customWidth="1"/>
    <col min="16131" max="16136" width="15.6640625" style="191" customWidth="1"/>
    <col min="16137" max="16384" width="11.5" style="191"/>
  </cols>
  <sheetData>
    <row r="1" spans="1:12" s="230" customFormat="1" ht="60" customHeight="1">
      <c r="A1" s="228"/>
      <c r="B1" s="358"/>
      <c r="C1" s="368"/>
      <c r="D1" s="372"/>
    </row>
    <row r="2" spans="1:12" s="230" customFormat="1" ht="35" customHeight="1">
      <c r="A2" s="228"/>
      <c r="B2" s="229"/>
      <c r="D2" s="231"/>
    </row>
    <row r="3" spans="1:12" s="230" customFormat="1" ht="35" customHeight="1">
      <c r="A3" s="228"/>
      <c r="B3" s="229"/>
      <c r="D3" s="231"/>
    </row>
    <row r="4" spans="1:12" s="236" customFormat="1" ht="30" customHeight="1">
      <c r="A4" s="232"/>
      <c r="B4" s="233" t="s">
        <v>265</v>
      </c>
      <c r="C4" s="233"/>
      <c r="D4" s="234"/>
      <c r="E4" s="233"/>
      <c r="F4" s="233"/>
      <c r="G4" s="233"/>
      <c r="H4" s="233"/>
      <c r="I4" s="235"/>
      <c r="J4" s="235"/>
      <c r="K4" s="235"/>
      <c r="L4" s="235"/>
    </row>
    <row r="5" spans="1:12" s="236" customFormat="1" ht="20" customHeight="1">
      <c r="A5" s="237"/>
      <c r="B5" s="238"/>
      <c r="D5" s="239"/>
    </row>
    <row r="6" spans="1:12" s="244" customFormat="1" ht="20" customHeight="1" thickBot="1">
      <c r="A6" s="240"/>
      <c r="B6" s="241"/>
      <c r="C6" s="242">
        <v>2023</v>
      </c>
      <c r="D6" s="243" t="s">
        <v>266</v>
      </c>
      <c r="E6" s="242">
        <v>2024</v>
      </c>
      <c r="F6" s="242" t="s">
        <v>266</v>
      </c>
      <c r="G6" s="242">
        <v>2025</v>
      </c>
      <c r="H6" s="242" t="s">
        <v>266</v>
      </c>
      <c r="I6" s="242">
        <v>2026</v>
      </c>
      <c r="J6" s="242" t="s">
        <v>266</v>
      </c>
      <c r="K6" s="242">
        <v>2027</v>
      </c>
      <c r="L6" s="242" t="s">
        <v>266</v>
      </c>
    </row>
    <row r="7" spans="1:12" s="248" customFormat="1" ht="20" customHeight="1">
      <c r="A7" s="240"/>
      <c r="B7" s="245" t="s">
        <v>267</v>
      </c>
      <c r="C7" s="246">
        <f>+'Financial Projections'!E4</f>
        <v>7638.9583333333348</v>
      </c>
      <c r="D7" s="247">
        <v>1</v>
      </c>
      <c r="E7" s="246">
        <f>+'Financial Projections'!F4</f>
        <v>307239.11324825138</v>
      </c>
      <c r="F7" s="247">
        <v>1</v>
      </c>
      <c r="G7" s="246">
        <f>+'Financial Projections'!G4</f>
        <v>1162166.9427550465</v>
      </c>
      <c r="H7" s="247">
        <v>1</v>
      </c>
      <c r="I7" s="246">
        <f>+'Financial Projections'!H4</f>
        <v>3284637.4458421837</v>
      </c>
      <c r="J7" s="247">
        <v>1</v>
      </c>
      <c r="K7" s="246">
        <f>+'Financial Projections'!I4</f>
        <v>9657169.9662543498</v>
      </c>
      <c r="L7" s="247">
        <v>1</v>
      </c>
    </row>
    <row r="8" spans="1:12" s="248" customFormat="1" ht="26" customHeight="1" thickBot="1">
      <c r="A8" s="249" t="s">
        <v>268</v>
      </c>
      <c r="B8" s="250" t="s">
        <v>269</v>
      </c>
      <c r="C8" s="208">
        <f>+'Financial Projections'!E5</f>
        <v>8009.75</v>
      </c>
      <c r="D8" s="251">
        <f>C8/C7</f>
        <v>1.048539558731284</v>
      </c>
      <c r="E8" s="208">
        <f>+'Financial Projections'!F5</f>
        <v>24559.106925</v>
      </c>
      <c r="F8" s="251">
        <f>E8/E7</f>
        <v>7.9934832077047657E-2</v>
      </c>
      <c r="G8" s="208">
        <f>+'Financial Projections'!G5</f>
        <v>24452.728382362748</v>
      </c>
      <c r="H8" s="251">
        <f>G8/G7</f>
        <v>2.1040633219522511E-2</v>
      </c>
      <c r="I8" s="208">
        <f>+'Financial Projections'!H5</f>
        <v>24813.035129435902</v>
      </c>
      <c r="J8" s="251">
        <f>I8/I7</f>
        <v>7.5542690901381415E-3</v>
      </c>
      <c r="K8" s="208">
        <f>+'Financial Projections'!I5</f>
        <v>25460.094280475692</v>
      </c>
      <c r="L8" s="251">
        <f>K8/K7</f>
        <v>2.6363928945480389E-3</v>
      </c>
    </row>
    <row r="9" spans="1:12" s="254" customFormat="1" ht="20" customHeight="1">
      <c r="A9" s="249" t="s">
        <v>270</v>
      </c>
      <c r="B9" s="252" t="s">
        <v>271</v>
      </c>
      <c r="C9" s="210">
        <f>SUM(C7-C8)</f>
        <v>-370.79166666666515</v>
      </c>
      <c r="D9" s="253">
        <f xml:space="preserve"> C9/C7</f>
        <v>-4.8539558731284051E-2</v>
      </c>
      <c r="E9" s="210">
        <f>SUM(E7-E8)</f>
        <v>282680.00632325141</v>
      </c>
      <c r="F9" s="253">
        <f xml:space="preserve"> E9/E7</f>
        <v>0.92006516792295245</v>
      </c>
      <c r="G9" s="210">
        <f>SUM(G7-G8)</f>
        <v>1137714.2143726838</v>
      </c>
      <c r="H9" s="253">
        <f xml:space="preserve"> G9/G7</f>
        <v>0.97895936678047746</v>
      </c>
      <c r="I9" s="210">
        <f>SUM(I7-I8)</f>
        <v>3259824.4107127478</v>
      </c>
      <c r="J9" s="253">
        <f xml:space="preserve"> I9/I7</f>
        <v>0.99244573090986188</v>
      </c>
      <c r="K9" s="210">
        <f>SUM(K7-K8)</f>
        <v>9631709.871973874</v>
      </c>
      <c r="L9" s="253">
        <f xml:space="preserve"> K9/K7</f>
        <v>0.99736360710545191</v>
      </c>
    </row>
    <row r="10" spans="1:12" s="248" customFormat="1" ht="20" customHeight="1">
      <c r="A10" s="249"/>
      <c r="B10" s="255"/>
      <c r="C10" s="256"/>
      <c r="D10" s="257"/>
      <c r="E10" s="256"/>
      <c r="F10" s="257"/>
      <c r="G10" s="256"/>
      <c r="H10" s="257"/>
      <c r="I10" s="256"/>
      <c r="J10" s="257"/>
      <c r="K10" s="256"/>
      <c r="L10" s="257"/>
    </row>
    <row r="11" spans="1:12" s="248" customFormat="1" ht="20" customHeight="1">
      <c r="A11" s="249" t="s">
        <v>268</v>
      </c>
      <c r="B11" s="258" t="s">
        <v>272</v>
      </c>
      <c r="C11" s="214">
        <f>+'Financial Projections'!E11</f>
        <v>92937.5</v>
      </c>
      <c r="D11" s="259">
        <f xml:space="preserve"> C11/C7</f>
        <v>12.166253034063324</v>
      </c>
      <c r="E11" s="214">
        <f>+'Financial Projections'!F11</f>
        <v>439937.50000000012</v>
      </c>
      <c r="F11" s="259">
        <f xml:space="preserve"> E11/E7</f>
        <v>1.4319059033493808</v>
      </c>
      <c r="G11" s="214">
        <f>+'Financial Projections'!G11</f>
        <v>658166.66666666674</v>
      </c>
      <c r="H11" s="259">
        <f xml:space="preserve"> G11/G7</f>
        <v>0.56632712775877891</v>
      </c>
      <c r="I11" s="214">
        <f>+'Financial Projections'!H11</f>
        <v>963833.33333333337</v>
      </c>
      <c r="J11" s="259">
        <f xml:space="preserve"> I11/I7</f>
        <v>0.29343674887266158</v>
      </c>
      <c r="K11" s="214">
        <f>+'Financial Projections'!I11</f>
        <v>1234250.0000000002</v>
      </c>
      <c r="L11" s="259">
        <f xml:space="preserve"> K11/K7</f>
        <v>0.12780659388960916</v>
      </c>
    </row>
    <row r="12" spans="1:12" s="248" customFormat="1" ht="20" customHeight="1">
      <c r="A12" s="249" t="s">
        <v>268</v>
      </c>
      <c r="B12" s="260" t="s">
        <v>273</v>
      </c>
      <c r="C12" s="206">
        <f>+'Financial Projections'!E12</f>
        <v>18520</v>
      </c>
      <c r="D12" s="261">
        <f xml:space="preserve"> C12/C7</f>
        <v>2.4244143235061495</v>
      </c>
      <c r="E12" s="206">
        <f>+'Financial Projections'!F12</f>
        <v>43920</v>
      </c>
      <c r="F12" s="261">
        <f xml:space="preserve"> E12/E7</f>
        <v>0.14295054928280673</v>
      </c>
      <c r="G12" s="206">
        <f>+'Financial Projections'!G12</f>
        <v>72720</v>
      </c>
      <c r="H12" s="261">
        <f xml:space="preserve"> G12/G7</f>
        <v>6.25727658606509E-2</v>
      </c>
      <c r="I12" s="206">
        <f>+'Financial Projections'!H12</f>
        <v>106320</v>
      </c>
      <c r="J12" s="261">
        <f xml:space="preserve"> I12/I7</f>
        <v>3.2368869244483532E-2</v>
      </c>
      <c r="K12" s="206">
        <f>+'Financial Projections'!I12</f>
        <v>139320</v>
      </c>
      <c r="L12" s="261">
        <f xml:space="preserve"> K12/K7</f>
        <v>1.4426586721248E-2</v>
      </c>
    </row>
    <row r="13" spans="1:12" s="248" customFormat="1" ht="20" customHeight="1">
      <c r="A13" s="249" t="s">
        <v>268</v>
      </c>
      <c r="B13" s="260" t="s">
        <v>274</v>
      </c>
      <c r="C13" s="206"/>
      <c r="D13" s="261">
        <f xml:space="preserve"> C13/C7</f>
        <v>0</v>
      </c>
      <c r="E13" s="206"/>
      <c r="F13" s="261">
        <f xml:space="preserve"> E13/E7</f>
        <v>0</v>
      </c>
      <c r="G13" s="206"/>
      <c r="H13" s="261">
        <f xml:space="preserve"> G13/G7</f>
        <v>0</v>
      </c>
      <c r="I13" s="206"/>
      <c r="J13" s="261">
        <f xml:space="preserve"> I13/I7</f>
        <v>0</v>
      </c>
      <c r="K13" s="206"/>
      <c r="L13" s="261">
        <f xml:space="preserve"> K13/K7</f>
        <v>0</v>
      </c>
    </row>
    <row r="14" spans="1:12" s="248" customFormat="1" ht="20" customHeight="1">
      <c r="A14" s="249" t="s">
        <v>268</v>
      </c>
      <c r="B14" s="260" t="s">
        <v>275</v>
      </c>
      <c r="C14" s="206"/>
      <c r="D14" s="261">
        <f xml:space="preserve"> C14/C7</f>
        <v>0</v>
      </c>
      <c r="E14" s="206"/>
      <c r="F14" s="261">
        <f xml:space="preserve"> E14/E7</f>
        <v>0</v>
      </c>
      <c r="G14" s="206"/>
      <c r="H14" s="261">
        <f xml:space="preserve"> G14/G7</f>
        <v>0</v>
      </c>
      <c r="I14" s="206"/>
      <c r="J14" s="261">
        <f xml:space="preserve"> I14/I7</f>
        <v>0</v>
      </c>
      <c r="K14" s="206"/>
      <c r="L14" s="261">
        <f xml:space="preserve"> K14/K7</f>
        <v>0</v>
      </c>
    </row>
    <row r="15" spans="1:12" s="248" customFormat="1" ht="20" customHeight="1">
      <c r="A15" s="249" t="s">
        <v>268</v>
      </c>
      <c r="B15" s="260" t="s">
        <v>276</v>
      </c>
      <c r="C15" s="206">
        <f>+Overheads!G181</f>
        <v>1920</v>
      </c>
      <c r="D15" s="261">
        <f xml:space="preserve"> C15/C7</f>
        <v>0.25134316960754899</v>
      </c>
      <c r="E15" s="206">
        <f>+Overheads!H181</f>
        <v>1920</v>
      </c>
      <c r="F15" s="261">
        <f xml:space="preserve"> E15/E7</f>
        <v>6.2492043402319888E-3</v>
      </c>
      <c r="G15" s="206">
        <f>+Overheads!I181</f>
        <v>1920</v>
      </c>
      <c r="H15" s="261">
        <f xml:space="preserve"> G15/G7</f>
        <v>1.6520862273439181E-3</v>
      </c>
      <c r="I15" s="206">
        <f>+Overheads!J181</f>
        <v>1920</v>
      </c>
      <c r="J15" s="261">
        <f xml:space="preserve"> I15/I7</f>
        <v>5.8453939944891255E-4</v>
      </c>
      <c r="K15" s="206">
        <f>+Overheads!K181</f>
        <v>1920</v>
      </c>
      <c r="L15" s="261">
        <f xml:space="preserve"> K15/K7</f>
        <v>1.9881600993967957E-4</v>
      </c>
    </row>
    <row r="16" spans="1:12" s="248" customFormat="1" ht="19.5" customHeight="1">
      <c r="A16" s="249" t="s">
        <v>268</v>
      </c>
      <c r="B16" s="260" t="s">
        <v>277</v>
      </c>
      <c r="C16" s="206"/>
      <c r="D16" s="261">
        <f xml:space="preserve"> C16/C7</f>
        <v>0</v>
      </c>
      <c r="E16" s="206"/>
      <c r="F16" s="261">
        <f xml:space="preserve"> E16/E7</f>
        <v>0</v>
      </c>
      <c r="G16" s="206"/>
      <c r="H16" s="261">
        <f xml:space="preserve"> G16/G7</f>
        <v>0</v>
      </c>
      <c r="I16" s="206"/>
      <c r="J16" s="261">
        <f xml:space="preserve"> I16/I7</f>
        <v>0</v>
      </c>
      <c r="K16" s="206"/>
      <c r="L16" s="261">
        <f xml:space="preserve"> K16/K7</f>
        <v>0</v>
      </c>
    </row>
    <row r="17" spans="1:12" s="248" customFormat="1" ht="20" customHeight="1">
      <c r="A17" s="249" t="s">
        <v>268</v>
      </c>
      <c r="B17" s="260" t="s">
        <v>278</v>
      </c>
      <c r="C17" s="206">
        <f>+'Financial Projections'!E13</f>
        <v>22800</v>
      </c>
      <c r="D17" s="261">
        <f xml:space="preserve"> C17/C7</f>
        <v>2.9847001390896439</v>
      </c>
      <c r="E17" s="206">
        <f>+'Financial Projections'!F13</f>
        <v>61200</v>
      </c>
      <c r="F17" s="261">
        <f xml:space="preserve"> E17/E7</f>
        <v>0.19919338834489464</v>
      </c>
      <c r="G17" s="206">
        <f>+'Financial Projections'!G13</f>
        <v>115400</v>
      </c>
      <c r="H17" s="261">
        <f xml:space="preserve"> G17/G7</f>
        <v>9.9297265955983413E-2</v>
      </c>
      <c r="I17" s="206">
        <f>+'Financial Projections'!H13</f>
        <v>177800</v>
      </c>
      <c r="J17" s="261">
        <f xml:space="preserve"> I17/I7</f>
        <v>5.4130783969800339E-2</v>
      </c>
      <c r="K17" s="206">
        <f>+'Financial Projections'!I13</f>
        <v>226000</v>
      </c>
      <c r="L17" s="261">
        <f xml:space="preserve"> K17/K7</f>
        <v>2.3402301169983118E-2</v>
      </c>
    </row>
    <row r="18" spans="1:12" s="248" customFormat="1" ht="20" customHeight="1">
      <c r="A18" s="249" t="s">
        <v>268</v>
      </c>
      <c r="B18" s="260" t="s">
        <v>279</v>
      </c>
      <c r="C18" s="206">
        <f>+'Financial Projections'!E15</f>
        <v>236000</v>
      </c>
      <c r="D18" s="261">
        <f xml:space="preserve"> C18/C7</f>
        <v>30.89426459759456</v>
      </c>
      <c r="E18" s="206">
        <f>+'Financial Projections'!F15</f>
        <v>564000</v>
      </c>
      <c r="F18" s="261">
        <f xml:space="preserve"> E18/E7</f>
        <v>1.8357037749431466</v>
      </c>
      <c r="G18" s="206">
        <f>+'Financial Projections'!G15</f>
        <v>684000</v>
      </c>
      <c r="H18" s="261">
        <f xml:space="preserve"> G18/G7</f>
        <v>0.58855571849127075</v>
      </c>
      <c r="I18" s="206">
        <f>+'Financial Projections'!H15</f>
        <v>804000</v>
      </c>
      <c r="J18" s="261">
        <f xml:space="preserve"> I18/I7</f>
        <v>0.24477587351923213</v>
      </c>
      <c r="K18" s="206">
        <f>+'Financial Projections'!I15</f>
        <v>1044000</v>
      </c>
      <c r="L18" s="261">
        <f xml:space="preserve"> K18/K7</f>
        <v>0.10810620540470077</v>
      </c>
    </row>
    <row r="19" spans="1:12" s="248" customFormat="1" ht="20" customHeight="1">
      <c r="A19" s="249" t="s">
        <v>268</v>
      </c>
      <c r="B19" s="260" t="s">
        <v>280</v>
      </c>
      <c r="C19" s="206">
        <f>+'Financial Projections'!E14</f>
        <v>15000</v>
      </c>
      <c r="D19" s="261">
        <f xml:space="preserve"> C19/C7</f>
        <v>1.9636185125589762</v>
      </c>
      <c r="E19" s="206">
        <f>+'Financial Projections'!F14</f>
        <v>25000</v>
      </c>
      <c r="F19" s="261">
        <f xml:space="preserve"> E19/E7</f>
        <v>8.1369848180104024E-2</v>
      </c>
      <c r="G19" s="206">
        <f>+'Financial Projections'!G14</f>
        <v>35000</v>
      </c>
      <c r="H19" s="261">
        <f xml:space="preserve"> G19/G7</f>
        <v>3.0116155185956839E-2</v>
      </c>
      <c r="I19" s="206">
        <f>+'Financial Projections'!H14</f>
        <v>40000</v>
      </c>
      <c r="J19" s="261">
        <f xml:space="preserve"> I19/I7</f>
        <v>1.2177904155185678E-2</v>
      </c>
      <c r="K19" s="206">
        <f>+'Financial Projections'!I14</f>
        <v>40000</v>
      </c>
      <c r="L19" s="261">
        <f xml:space="preserve"> K19/K7</f>
        <v>4.1420002070766578E-3</v>
      </c>
    </row>
    <row r="20" spans="1:12" s="248" customFormat="1" ht="20" customHeight="1">
      <c r="A20" s="249" t="s">
        <v>268</v>
      </c>
      <c r="B20" s="260" t="s">
        <v>281</v>
      </c>
      <c r="C20" s="206">
        <f>Loan!O39</f>
        <v>0</v>
      </c>
      <c r="D20" s="261">
        <f xml:space="preserve"> C20/C7</f>
        <v>0</v>
      </c>
      <c r="E20" s="206">
        <f>Loan!AA39</f>
        <v>0</v>
      </c>
      <c r="F20" s="261">
        <f xml:space="preserve"> E20/E7</f>
        <v>0</v>
      </c>
      <c r="G20" s="206">
        <f>Loan!AM39</f>
        <v>0</v>
      </c>
      <c r="H20" s="261">
        <f xml:space="preserve"> G20/G7</f>
        <v>0</v>
      </c>
      <c r="I20" s="206">
        <f>Loan!AY39</f>
        <v>0</v>
      </c>
      <c r="J20" s="261">
        <f xml:space="preserve"> I20/I7</f>
        <v>0</v>
      </c>
      <c r="K20" s="206">
        <f>Loan!BK39</f>
        <v>0</v>
      </c>
      <c r="L20" s="261">
        <f xml:space="preserve"> K20/K7</f>
        <v>0</v>
      </c>
    </row>
    <row r="21" spans="1:12" s="248" customFormat="1" ht="20" customHeight="1">
      <c r="A21" s="249" t="s">
        <v>282</v>
      </c>
      <c r="B21" s="260" t="s">
        <v>283</v>
      </c>
      <c r="C21" s="206"/>
      <c r="D21" s="261">
        <f xml:space="preserve"> C21/C7</f>
        <v>0</v>
      </c>
      <c r="E21" s="206"/>
      <c r="F21" s="261">
        <f xml:space="preserve"> E21/E7</f>
        <v>0</v>
      </c>
      <c r="G21" s="206"/>
      <c r="H21" s="261">
        <f xml:space="preserve"> G21/G7</f>
        <v>0</v>
      </c>
      <c r="I21" s="206"/>
      <c r="J21" s="261">
        <f xml:space="preserve"> I21/I7</f>
        <v>0</v>
      </c>
      <c r="K21" s="206"/>
      <c r="L21" s="261">
        <f xml:space="preserve"> K21/K7</f>
        <v>0</v>
      </c>
    </row>
    <row r="22" spans="1:12" s="248" customFormat="1" ht="20" customHeight="1" thickBot="1">
      <c r="A22" s="249" t="s">
        <v>268</v>
      </c>
      <c r="B22" s="250" t="s">
        <v>284</v>
      </c>
      <c r="C22" s="208">
        <f>+CAPEX!F26</f>
        <v>20862.125</v>
      </c>
      <c r="D22" s="251">
        <f xml:space="preserve"> C22/C7</f>
        <v>2.7310169907546289</v>
      </c>
      <c r="E22" s="208">
        <f>+CAPEX!G26</f>
        <v>110362.125</v>
      </c>
      <c r="F22" s="251">
        <f xml:space="preserve"> E22/E7</f>
        <v>0.35920597424334649</v>
      </c>
      <c r="G22" s="208">
        <f>+CAPEX!H26</f>
        <v>143612.125</v>
      </c>
      <c r="H22" s="251">
        <f xml:space="preserve"> G22/G7</f>
        <v>0.1235727155167152</v>
      </c>
      <c r="I22" s="208">
        <f>+CAPEX!I26</f>
        <v>98750</v>
      </c>
      <c r="J22" s="251">
        <f xml:space="preserve"> I22/I7</f>
        <v>3.0064200883114643E-2</v>
      </c>
      <c r="K22" s="208">
        <f>+CAPEX!J26</f>
        <v>74750</v>
      </c>
      <c r="L22" s="251">
        <f xml:space="preserve"> K22/K7</f>
        <v>7.7403628869745049E-3</v>
      </c>
    </row>
    <row r="23" spans="1:12" s="254" customFormat="1" ht="20" customHeight="1">
      <c r="A23" s="249" t="s">
        <v>270</v>
      </c>
      <c r="B23" s="252" t="s">
        <v>285</v>
      </c>
      <c r="C23" s="210">
        <f>SUM(C9-C11-C12-C13-C14-C15-C16-C17-C18-C19-C20+C21-C22)</f>
        <v>-408410.41666666669</v>
      </c>
      <c r="D23" s="253">
        <f xml:space="preserve"> C23/C7</f>
        <v>-53.464150325906118</v>
      </c>
      <c r="E23" s="210">
        <f>SUM(E9-E11-E12-E13-E14-E15-E16-E17-E18-E19-E20+E21-E22)</f>
        <v>-963659.61867674871</v>
      </c>
      <c r="F23" s="253">
        <f xml:space="preserve"> E23/E7</f>
        <v>-3.1365134747609589</v>
      </c>
      <c r="G23" s="210">
        <f>SUM(G9-G11-G12-G13-G14-G15-G16-G17-G18-G19-G20+G21-G22)</f>
        <v>-573104.57729398296</v>
      </c>
      <c r="H23" s="253">
        <f xml:space="preserve"> G23/G7</f>
        <v>-0.49313446821622248</v>
      </c>
      <c r="I23" s="210">
        <f>SUM(I9-I11-I12-I13-I14-I15-I16-I17-I18-I19-I20+I21-I22)</f>
        <v>1067201.0773794143</v>
      </c>
      <c r="J23" s="253">
        <f xml:space="preserve"> I23/I7</f>
        <v>0.32490681086593504</v>
      </c>
      <c r="K23" s="210">
        <f>SUM(K9-K11-K12-K13-K14-K15-K16-K17-K18-K19-K20+K21-K22)</f>
        <v>6871469.871973874</v>
      </c>
      <c r="L23" s="253">
        <f xml:space="preserve"> K23/K7</f>
        <v>0.71154074081592011</v>
      </c>
    </row>
    <row r="24" spans="1:12" s="254" customFormat="1" ht="20" customHeight="1">
      <c r="A24" s="249"/>
      <c r="B24" s="262"/>
      <c r="C24" s="256"/>
      <c r="D24" s="257"/>
      <c r="E24" s="256"/>
      <c r="F24" s="257"/>
      <c r="G24" s="256"/>
      <c r="H24" s="257"/>
      <c r="I24" s="256"/>
      <c r="J24" s="257"/>
      <c r="K24" s="256"/>
      <c r="L24" s="257"/>
    </row>
    <row r="25" spans="1:12" s="248" customFormat="1" ht="20" customHeight="1">
      <c r="A25" s="249" t="s">
        <v>268</v>
      </c>
      <c r="B25" s="258" t="s">
        <v>286</v>
      </c>
      <c r="C25" s="214"/>
      <c r="D25" s="259">
        <f xml:space="preserve"> C25/C7</f>
        <v>0</v>
      </c>
      <c r="E25" s="214"/>
      <c r="F25" s="259">
        <f xml:space="preserve"> E25/E7</f>
        <v>0</v>
      </c>
      <c r="G25" s="214"/>
      <c r="H25" s="259">
        <f xml:space="preserve"> G25/G7</f>
        <v>0</v>
      </c>
      <c r="I25" s="214"/>
      <c r="J25" s="259">
        <f xml:space="preserve"> I25/I7</f>
        <v>0</v>
      </c>
      <c r="K25" s="214"/>
      <c r="L25" s="259">
        <f xml:space="preserve"> K25/K7</f>
        <v>0</v>
      </c>
    </row>
    <row r="26" spans="1:12" s="248" customFormat="1" ht="20" customHeight="1">
      <c r="A26" s="249" t="s">
        <v>282</v>
      </c>
      <c r="B26" s="260" t="s">
        <v>287</v>
      </c>
      <c r="C26" s="206"/>
      <c r="D26" s="261">
        <f xml:space="preserve"> C26/C7</f>
        <v>0</v>
      </c>
      <c r="E26" s="206"/>
      <c r="F26" s="261">
        <f xml:space="preserve"> E26/E7</f>
        <v>0</v>
      </c>
      <c r="G26" s="206">
        <v>0</v>
      </c>
      <c r="H26" s="261">
        <f xml:space="preserve"> G26/G7</f>
        <v>0</v>
      </c>
      <c r="I26" s="206">
        <v>0</v>
      </c>
      <c r="J26" s="261">
        <f xml:space="preserve"> I26/I7</f>
        <v>0</v>
      </c>
      <c r="K26" s="206">
        <v>0</v>
      </c>
      <c r="L26" s="261">
        <f xml:space="preserve"> K26/K7</f>
        <v>0</v>
      </c>
    </row>
    <row r="27" spans="1:12" s="248" customFormat="1" ht="20" customHeight="1">
      <c r="A27" s="249" t="s">
        <v>268</v>
      </c>
      <c r="B27" s="260" t="s">
        <v>288</v>
      </c>
      <c r="C27" s="206"/>
      <c r="D27" s="261">
        <f xml:space="preserve"> C27/C7</f>
        <v>0</v>
      </c>
      <c r="E27" s="206"/>
      <c r="F27" s="261">
        <f xml:space="preserve"> E27/E7</f>
        <v>0</v>
      </c>
      <c r="G27" s="206"/>
      <c r="H27" s="261">
        <f xml:space="preserve"> G27/G7</f>
        <v>0</v>
      </c>
      <c r="I27" s="206"/>
      <c r="J27" s="261">
        <f xml:space="preserve"> I27/I7</f>
        <v>0</v>
      </c>
      <c r="K27" s="206"/>
      <c r="L27" s="261">
        <f xml:space="preserve"> K27/K7</f>
        <v>0</v>
      </c>
    </row>
    <row r="28" spans="1:12" s="248" customFormat="1" ht="20" customHeight="1">
      <c r="A28" s="249" t="s">
        <v>282</v>
      </c>
      <c r="B28" s="260" t="s">
        <v>289</v>
      </c>
      <c r="C28" s="206"/>
      <c r="D28" s="261">
        <f xml:space="preserve"> C28/C7</f>
        <v>0</v>
      </c>
      <c r="E28" s="206"/>
      <c r="F28" s="261">
        <f xml:space="preserve"> E28/E7</f>
        <v>0</v>
      </c>
      <c r="G28" s="206">
        <v>0</v>
      </c>
      <c r="H28" s="261">
        <f xml:space="preserve"> G28/G7</f>
        <v>0</v>
      </c>
      <c r="I28" s="206">
        <v>0</v>
      </c>
      <c r="J28" s="261">
        <f xml:space="preserve"> I28/I7</f>
        <v>0</v>
      </c>
      <c r="K28" s="206">
        <v>0</v>
      </c>
      <c r="L28" s="261">
        <f xml:space="preserve"> K28/K7</f>
        <v>0</v>
      </c>
    </row>
    <row r="29" spans="1:12" s="248" customFormat="1" ht="20" customHeight="1" thickBot="1">
      <c r="A29" s="249" t="s">
        <v>336</v>
      </c>
      <c r="B29" s="250" t="s">
        <v>290</v>
      </c>
      <c r="C29" s="208">
        <f>+'Financial Projections'!E22</f>
        <v>0</v>
      </c>
      <c r="D29" s="251">
        <f xml:space="preserve"> C29/C7</f>
        <v>0</v>
      </c>
      <c r="E29" s="208">
        <f>+'Financial Projections'!F22</f>
        <v>0</v>
      </c>
      <c r="F29" s="251">
        <f xml:space="preserve"> E29/E7</f>
        <v>0</v>
      </c>
      <c r="G29" s="208">
        <f>'Financial Projections'!G22</f>
        <v>0</v>
      </c>
      <c r="H29" s="251">
        <f xml:space="preserve"> G29/G7</f>
        <v>0</v>
      </c>
      <c r="I29" s="208">
        <f>'Financial Projections'!H22</f>
        <v>-161391.96794901695</v>
      </c>
      <c r="J29" s="251">
        <f xml:space="preserve"> I29/I7</f>
        <v>-4.913539792749818E-2</v>
      </c>
      <c r="K29" s="208">
        <f>'Financial Projections'!I22</f>
        <v>1305944.0756750361</v>
      </c>
      <c r="L29" s="251">
        <f xml:space="preserve"> K29/K7</f>
        <v>0.13523051579691336</v>
      </c>
    </row>
    <row r="30" spans="1:12" s="254" customFormat="1" ht="20" customHeight="1">
      <c r="A30" s="249" t="s">
        <v>270</v>
      </c>
      <c r="B30" s="252" t="s">
        <v>291</v>
      </c>
      <c r="C30" s="210">
        <f>SUM(C23+C26+C28-C25-C27-C29)</f>
        <v>-408410.41666666669</v>
      </c>
      <c r="D30" s="253">
        <f xml:space="preserve"> C30/C7</f>
        <v>-53.464150325906118</v>
      </c>
      <c r="E30" s="210">
        <f>SUM(E23+E26+E28-E25-E27-E29)</f>
        <v>-963659.61867674871</v>
      </c>
      <c r="F30" s="253">
        <f xml:space="preserve"> E30/E7</f>
        <v>-3.1365134747609589</v>
      </c>
      <c r="G30" s="210">
        <f>SUM(G23+G26+G28-G25-G27-G29)</f>
        <v>-573104.57729398296</v>
      </c>
      <c r="H30" s="253">
        <f xml:space="preserve"> G30/G7</f>
        <v>-0.49313446821622248</v>
      </c>
      <c r="I30" s="210">
        <f>SUM(I23+I26+I28-I25-I27-I29)</f>
        <v>1228593.0453284313</v>
      </c>
      <c r="J30" s="253">
        <f xml:space="preserve"> I30/I7</f>
        <v>0.37404220879343325</v>
      </c>
      <c r="K30" s="210">
        <f>SUM(K23+K26+K28-K25-K27-K29)</f>
        <v>5565525.7962988382</v>
      </c>
      <c r="L30" s="253">
        <f xml:space="preserve"> K30/K7</f>
        <v>0.57631022501900675</v>
      </c>
    </row>
    <row r="31" spans="1:12" ht="14">
      <c r="A31" s="263"/>
      <c r="B31" s="264"/>
      <c r="C31" s="265"/>
      <c r="D31" s="266"/>
      <c r="E31" s="267"/>
      <c r="F31" s="267"/>
      <c r="G31" s="267"/>
      <c r="H31" s="267"/>
      <c r="I31" s="268"/>
      <c r="J31" s="268"/>
      <c r="K31" s="268"/>
    </row>
    <row r="32" spans="1:12" ht="14">
      <c r="B32" s="270"/>
      <c r="C32" s="402"/>
      <c r="D32" s="402"/>
      <c r="E32" s="402"/>
      <c r="F32" s="402"/>
      <c r="G32" s="402"/>
      <c r="H32" s="402"/>
      <c r="I32" s="402"/>
      <c r="J32" s="402"/>
      <c r="K32" s="402"/>
    </row>
    <row r="33" spans="2:11" ht="14">
      <c r="B33" s="270"/>
      <c r="C33" s="402"/>
      <c r="D33" s="402"/>
      <c r="E33" s="402"/>
      <c r="F33" s="402"/>
      <c r="G33" s="402"/>
      <c r="H33" s="402"/>
      <c r="I33" s="402"/>
      <c r="J33" s="402"/>
      <c r="K33" s="402"/>
    </row>
    <row r="34" spans="2:11" ht="14">
      <c r="B34" s="270"/>
      <c r="C34" s="402"/>
      <c r="D34" s="402"/>
      <c r="E34" s="402"/>
      <c r="F34" s="402"/>
      <c r="G34" s="402"/>
      <c r="H34" s="402"/>
      <c r="I34" s="402"/>
      <c r="J34" s="402"/>
      <c r="K34" s="402"/>
    </row>
    <row r="35" spans="2:11" ht="14">
      <c r="B35" s="270"/>
      <c r="C35" s="271"/>
      <c r="D35" s="272"/>
      <c r="E35" s="268"/>
      <c r="F35" s="268"/>
      <c r="G35" s="268"/>
      <c r="H35" s="268"/>
      <c r="I35" s="268"/>
      <c r="J35" s="268"/>
      <c r="K35" s="268"/>
    </row>
    <row r="36" spans="2:11" ht="14">
      <c r="B36" s="270"/>
      <c r="C36" s="271"/>
      <c r="D36" s="272"/>
      <c r="E36" s="268"/>
      <c r="F36" s="268"/>
      <c r="G36" s="268"/>
      <c r="H36" s="268"/>
      <c r="I36" s="268"/>
      <c r="J36" s="268"/>
      <c r="K36" s="268"/>
    </row>
    <row r="37" spans="2:11" ht="14">
      <c r="B37" s="270"/>
      <c r="C37" s="271"/>
      <c r="D37" s="272"/>
      <c r="E37" s="268"/>
      <c r="F37" s="268"/>
      <c r="G37" s="268"/>
      <c r="H37" s="268"/>
      <c r="I37" s="268"/>
      <c r="J37" s="268"/>
      <c r="K37" s="268"/>
    </row>
    <row r="38" spans="2:11" ht="14">
      <c r="B38" s="270"/>
      <c r="C38" s="271"/>
      <c r="D38" s="272"/>
      <c r="E38" s="268"/>
      <c r="F38" s="268"/>
      <c r="G38" s="268"/>
      <c r="H38" s="268"/>
      <c r="I38" s="268"/>
      <c r="J38" s="268"/>
      <c r="K38" s="268"/>
    </row>
    <row r="39" spans="2:11" ht="14">
      <c r="B39" s="270"/>
      <c r="C39" s="271"/>
      <c r="D39" s="272"/>
      <c r="E39" s="268"/>
      <c r="F39" s="268"/>
      <c r="G39" s="268"/>
      <c r="H39" s="268"/>
      <c r="I39" s="268"/>
      <c r="J39" s="268"/>
      <c r="K39" s="268"/>
    </row>
    <row r="40" spans="2:11" ht="14">
      <c r="B40" s="270"/>
      <c r="C40" s="271"/>
      <c r="D40" s="272"/>
      <c r="E40" s="268"/>
      <c r="F40" s="268"/>
      <c r="G40" s="268"/>
      <c r="H40" s="268"/>
      <c r="I40" s="268"/>
      <c r="J40" s="268"/>
      <c r="K40" s="268"/>
    </row>
    <row r="41" spans="2:11" ht="14">
      <c r="B41" s="270"/>
      <c r="C41" s="271"/>
      <c r="D41" s="272"/>
      <c r="E41" s="268"/>
      <c r="F41" s="268"/>
      <c r="G41" s="268"/>
      <c r="H41" s="268"/>
      <c r="I41" s="268"/>
      <c r="J41" s="268"/>
      <c r="K41" s="268"/>
    </row>
    <row r="42" spans="2:11" ht="14">
      <c r="B42" s="270"/>
      <c r="C42" s="271"/>
      <c r="D42" s="272"/>
      <c r="E42" s="268"/>
      <c r="F42" s="268"/>
      <c r="G42" s="268"/>
      <c r="H42" s="268"/>
      <c r="I42" s="268"/>
      <c r="J42" s="268"/>
      <c r="K42" s="268"/>
    </row>
    <row r="43" spans="2:11" ht="14">
      <c r="B43" s="270"/>
      <c r="C43" s="271"/>
      <c r="D43" s="272"/>
      <c r="E43" s="268"/>
      <c r="F43" s="268"/>
      <c r="G43" s="268"/>
      <c r="H43" s="268"/>
      <c r="I43" s="268"/>
      <c r="J43" s="268"/>
      <c r="K43" s="268"/>
    </row>
    <row r="44" spans="2:11" ht="14">
      <c r="B44" s="270"/>
      <c r="C44" s="271"/>
      <c r="D44" s="272"/>
      <c r="E44" s="268"/>
      <c r="F44" s="268"/>
      <c r="G44" s="268"/>
      <c r="H44" s="268"/>
      <c r="I44" s="268"/>
      <c r="J44" s="268"/>
      <c r="K44" s="268"/>
    </row>
    <row r="45" spans="2:11" ht="14">
      <c r="B45" s="270"/>
      <c r="C45" s="271"/>
      <c r="D45" s="272"/>
      <c r="E45" s="268"/>
      <c r="F45" s="268"/>
      <c r="G45" s="268"/>
      <c r="H45" s="268"/>
      <c r="I45" s="268"/>
      <c r="J45" s="268"/>
      <c r="K45" s="268"/>
    </row>
    <row r="46" spans="2:11" ht="14">
      <c r="B46" s="270"/>
      <c r="C46" s="271"/>
      <c r="D46" s="272"/>
      <c r="E46" s="268"/>
      <c r="F46" s="268"/>
      <c r="G46" s="268"/>
      <c r="H46" s="268"/>
      <c r="I46" s="268"/>
      <c r="J46" s="268"/>
      <c r="K46" s="268"/>
    </row>
    <row r="47" spans="2:11" ht="14">
      <c r="B47" s="270"/>
      <c r="C47" s="271"/>
      <c r="D47" s="272"/>
      <c r="E47" s="268"/>
      <c r="F47" s="268"/>
      <c r="G47" s="268"/>
      <c r="H47" s="268"/>
      <c r="I47" s="268"/>
      <c r="J47" s="268"/>
      <c r="K47" s="268"/>
    </row>
    <row r="48" spans="2:11">
      <c r="C48" s="274"/>
    </row>
    <row r="49" spans="3:3">
      <c r="C49" s="274"/>
    </row>
  </sheetData>
  <sheetProtection algorithmName="SHA-512" hashValue="HNB8/9DZLrn8+3hphk4oegRJnkgp9/oYUoNPHHrs8qemU/LeGcvZnXyY5y6ST1te0z1xfk3PhB7SokiwRjipQw==" saltValue="y1UgGqdi8fcaj8P4VhoZeA==" spinCount="100000" sheet="1" objects="1" scenarios="1"/>
  <pageMargins left="0.51181102362204722" right="0.51181102362204722" top="0.55118110236220474" bottom="0.23622047244094491" header="0" footer="0"/>
  <pageSetup paperSize="9" scale="70" orientation="landscape" r:id="rId1"/>
  <headerFooter alignWithMargins="0">
    <oddFooter>&amp;L&amp;9&amp;D</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987DB83-43D1-4045-9690-4F53A7C1505A}">
          <x14:formula1>
            <xm:f>Support!$AN$3:$AN$5</xm:f>
          </x14:formula1>
          <xm:sqref>D1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7FD6-8666-4442-90CF-4A7ACC2A79EA}">
  <dimension ref="A1:L31"/>
  <sheetViews>
    <sheetView showGridLines="0" zoomScale="123" zoomScaleNormal="123" zoomScaleSheetLayoutView="75" workbookViewId="0">
      <selection activeCell="C7" sqref="C7"/>
    </sheetView>
  </sheetViews>
  <sheetFormatPr baseColWidth="10" defaultColWidth="11.5" defaultRowHeight="12"/>
  <cols>
    <col min="1" max="1" width="4.33203125" style="278" customWidth="1"/>
    <col min="2" max="2" width="63.33203125" style="230" customWidth="1"/>
    <col min="3" max="3" width="24.6640625" style="230" customWidth="1"/>
    <col min="4" max="6" width="13.6640625" style="230" bestFit="1" customWidth="1"/>
    <col min="7" max="7" width="15.83203125" style="230" customWidth="1"/>
    <col min="8" max="16384" width="11.5" style="230"/>
  </cols>
  <sheetData>
    <row r="1" spans="1:7" ht="60" customHeight="1">
      <c r="C1" s="368"/>
      <c r="D1" s="368"/>
    </row>
    <row r="2" spans="1:7" ht="35" customHeight="1"/>
    <row r="3" spans="1:7" ht="35" customHeight="1"/>
    <row r="4" spans="1:7" s="320" customFormat="1" ht="30" customHeight="1">
      <c r="A4" s="321"/>
      <c r="B4" s="320" t="s">
        <v>337</v>
      </c>
    </row>
    <row r="5" spans="1:7" s="318" customFormat="1" ht="20" customHeight="1">
      <c r="A5" s="319"/>
    </row>
    <row r="6" spans="1:7" s="289" customFormat="1" ht="20" customHeight="1" thickBot="1">
      <c r="A6" s="317"/>
      <c r="B6" s="316"/>
      <c r="C6" s="315">
        <v>2023</v>
      </c>
      <c r="D6" s="315">
        <v>2024</v>
      </c>
      <c r="E6" s="315">
        <v>2025</v>
      </c>
      <c r="F6" s="315">
        <v>2026</v>
      </c>
      <c r="G6" s="315">
        <v>2027</v>
      </c>
    </row>
    <row r="7" spans="1:7" s="308" customFormat="1" ht="20" customHeight="1">
      <c r="A7" s="293"/>
      <c r="B7" s="314" t="s">
        <v>314</v>
      </c>
      <c r="C7" s="324">
        <f>+'Plan Income Statement'!C23+'Plan Income Statement'!C22+'Plan Income Statement'!C20</f>
        <v>-387548.29166666669</v>
      </c>
      <c r="D7" s="324">
        <f>+'Plan Income Statement'!E23+'Plan Income Statement'!E22-'Plan Income Statement'!C29+'Plan Income Statement'!E20</f>
        <v>-853297.49367674871</v>
      </c>
      <c r="E7" s="324">
        <f>+'Plan Income Statement'!G23+'Plan Income Statement'!G22-'Plan Income Statement'!E29+'Plan Income Statement'!G20</f>
        <v>-429492.45229398296</v>
      </c>
      <c r="F7" s="324">
        <f>+'Plan Income Statement'!I23+'Plan Income Statement'!I22-'Plan Income Statement'!F29+'Plan Income Statement'!I20</f>
        <v>1165951.0773794143</v>
      </c>
      <c r="G7" s="324">
        <f>+'Plan Income Statement'!K23+'Plan Income Statement'!K22-'Plan Income Statement'!I29+'Plan Income Statement'!K20</f>
        <v>7107611.839922891</v>
      </c>
    </row>
    <row r="8" spans="1:7" s="306" customFormat="1" ht="20" customHeight="1">
      <c r="A8" s="293" t="s">
        <v>301</v>
      </c>
      <c r="B8" s="313" t="s">
        <v>313</v>
      </c>
      <c r="C8" s="302"/>
      <c r="D8" s="302">
        <v>0</v>
      </c>
      <c r="E8" s="302">
        <v>0</v>
      </c>
      <c r="F8" s="302">
        <v>0</v>
      </c>
      <c r="G8" s="302">
        <v>0</v>
      </c>
    </row>
    <row r="9" spans="1:7" s="306" customFormat="1" ht="20" customHeight="1">
      <c r="A9" s="293" t="s">
        <v>297</v>
      </c>
      <c r="B9" s="312" t="s">
        <v>312</v>
      </c>
      <c r="C9" s="300">
        <v>0</v>
      </c>
      <c r="D9" s="370">
        <v>0</v>
      </c>
      <c r="E9" s="300">
        <v>0</v>
      </c>
      <c r="F9" s="300">
        <v>0</v>
      </c>
      <c r="G9" s="300">
        <v>0</v>
      </c>
    </row>
    <row r="10" spans="1:7" s="306" customFormat="1" ht="17" thickBot="1">
      <c r="A10" s="293" t="s">
        <v>303</v>
      </c>
      <c r="B10" s="311" t="s">
        <v>311</v>
      </c>
      <c r="C10" s="335">
        <v>15838</v>
      </c>
      <c r="D10" s="298">
        <v>0</v>
      </c>
      <c r="E10" s="298">
        <v>0</v>
      </c>
      <c r="F10" s="298">
        <v>0</v>
      </c>
      <c r="G10" s="298">
        <v>0</v>
      </c>
    </row>
    <row r="11" spans="1:7" s="308" customFormat="1" ht="20" customHeight="1">
      <c r="A11" s="293" t="s">
        <v>295</v>
      </c>
      <c r="B11" s="310" t="s">
        <v>310</v>
      </c>
      <c r="C11" s="326">
        <f>SUM(C7-C8+C9+C10)</f>
        <v>-371710.29166666669</v>
      </c>
      <c r="D11" s="326">
        <f>SUM(D7-D8+D9+D10)</f>
        <v>-853297.49367674871</v>
      </c>
      <c r="E11" s="326">
        <f>SUM(E7-E8+E9+E10)</f>
        <v>-429492.45229398296</v>
      </c>
      <c r="F11" s="326">
        <f>SUM(F7-F8+F9+F10)</f>
        <v>1165951.0773794143</v>
      </c>
      <c r="G11" s="326">
        <f>SUM(G7-G8+G9+G10)</f>
        <v>7107611.839922891</v>
      </c>
    </row>
    <row r="12" spans="1:7" s="308" customFormat="1" ht="20" customHeight="1">
      <c r="A12" s="293"/>
      <c r="B12" s="309"/>
      <c r="C12" s="294"/>
      <c r="D12" s="294"/>
      <c r="E12" s="294"/>
      <c r="F12" s="294"/>
      <c r="G12" s="294"/>
    </row>
    <row r="13" spans="1:7" s="306" customFormat="1" ht="20" customHeight="1" thickBot="1">
      <c r="A13" s="293" t="s">
        <v>303</v>
      </c>
      <c r="B13" s="307" t="s">
        <v>309</v>
      </c>
      <c r="C13" s="332">
        <f>+CAPEX!F15+CAPEX!E16+CAPEX!F4</f>
        <v>360000</v>
      </c>
      <c r="D13" s="332">
        <f>+CAPEX!G15+CAPEX!G4</f>
        <v>260000</v>
      </c>
      <c r="E13" s="332">
        <f>+CAPEX!H15+CAPEX!H4</f>
        <v>155000</v>
      </c>
      <c r="F13" s="332">
        <f>+CAPEX!I15+CAPEX!I4</f>
        <v>155000</v>
      </c>
      <c r="G13" s="332">
        <f>+CAPEX!J15+CAPEX!J4</f>
        <v>130000</v>
      </c>
    </row>
    <row r="14" spans="1:7" s="289" customFormat="1" ht="20" customHeight="1">
      <c r="A14" s="293" t="s">
        <v>295</v>
      </c>
      <c r="B14" s="305" t="s">
        <v>308</v>
      </c>
      <c r="C14" s="326">
        <f>SUM(C13)</f>
        <v>360000</v>
      </c>
      <c r="D14" s="291">
        <f>SUM(D13)</f>
        <v>260000</v>
      </c>
      <c r="E14" s="291">
        <f>SUM(E13)</f>
        <v>155000</v>
      </c>
      <c r="F14" s="291">
        <f>SUM(F13)</f>
        <v>155000</v>
      </c>
      <c r="G14" s="291">
        <f>SUM(G13)</f>
        <v>130000</v>
      </c>
    </row>
    <row r="15" spans="1:7" s="289" customFormat="1" ht="20" customHeight="1">
      <c r="A15" s="293"/>
      <c r="B15" s="304"/>
      <c r="C15" s="294"/>
      <c r="D15" s="294"/>
      <c r="E15" s="294"/>
      <c r="F15" s="294"/>
      <c r="G15" s="294"/>
    </row>
    <row r="16" spans="1:7" s="290" customFormat="1" ht="20" customHeight="1">
      <c r="A16" s="293"/>
      <c r="B16" s="303" t="s">
        <v>307</v>
      </c>
      <c r="C16" s="421">
        <f>SUM('Cash Flow'!E24:P24)</f>
        <v>290000</v>
      </c>
      <c r="D16" s="421">
        <f>SUM('Cash Flow'!Q24:AB24)-73025</f>
        <v>-250150</v>
      </c>
      <c r="E16" s="421">
        <f>SUM('Cash Flow'!AC24:AN24)</f>
        <v>0</v>
      </c>
      <c r="F16" s="421">
        <f>SUM('Cash Flow'!AO24:AZ24)</f>
        <v>0</v>
      </c>
      <c r="G16" s="421">
        <f>SUM('Cash Flow'!BA24:BL24)</f>
        <v>-290000</v>
      </c>
    </row>
    <row r="17" spans="1:12" s="290" customFormat="1" ht="20" customHeight="1">
      <c r="A17" s="293" t="s">
        <v>303</v>
      </c>
      <c r="B17" s="301" t="s">
        <v>306</v>
      </c>
      <c r="C17" s="370">
        <v>0</v>
      </c>
      <c r="D17" s="370">
        <v>0</v>
      </c>
      <c r="E17" s="370">
        <v>0</v>
      </c>
      <c r="F17" s="370">
        <v>0</v>
      </c>
      <c r="G17" s="370">
        <v>0</v>
      </c>
    </row>
    <row r="18" spans="1:12" s="290" customFormat="1" ht="20" customHeight="1">
      <c r="A18" s="293" t="s">
        <v>301</v>
      </c>
      <c r="B18" s="301" t="s">
        <v>305</v>
      </c>
      <c r="C18" s="370">
        <v>0</v>
      </c>
      <c r="D18" s="371">
        <v>0</v>
      </c>
      <c r="E18" s="371">
        <v>0</v>
      </c>
      <c r="F18" s="371">
        <v>0</v>
      </c>
      <c r="G18" s="371">
        <v>0</v>
      </c>
    </row>
    <row r="19" spans="1:12" s="290" customFormat="1" ht="20" customHeight="1">
      <c r="A19" s="293"/>
      <c r="B19" s="301" t="s">
        <v>304</v>
      </c>
      <c r="C19" s="370">
        <f>SUM('Cash Flow'!E28:P28)</f>
        <v>2500000</v>
      </c>
      <c r="D19" s="300">
        <f>SUM('Cash Flow'!Q28:AB28)</f>
        <v>0</v>
      </c>
      <c r="E19" s="300">
        <f>SUM('Cash Flow'!AC28:AN28)</f>
        <v>0</v>
      </c>
      <c r="F19" s="300">
        <f>SUM('Cash Flow'!AO28:AZ28)</f>
        <v>0</v>
      </c>
      <c r="G19" s="300">
        <f>SUM('Cash Flow'!BA28:BL28)</f>
        <v>0</v>
      </c>
    </row>
    <row r="20" spans="1:12" s="290" customFormat="1" ht="20" customHeight="1">
      <c r="A20" s="293" t="s">
        <v>303</v>
      </c>
      <c r="B20" s="301" t="s">
        <v>302</v>
      </c>
      <c r="C20" s="300">
        <v>0</v>
      </c>
      <c r="D20" s="300">
        <v>0</v>
      </c>
      <c r="E20" s="300">
        <v>0</v>
      </c>
      <c r="F20" s="300">
        <v>0</v>
      </c>
      <c r="G20" s="300">
        <v>0</v>
      </c>
    </row>
    <row r="21" spans="1:12" s="290" customFormat="1" ht="20" customHeight="1" thickBot="1">
      <c r="A21" s="293" t="s">
        <v>301</v>
      </c>
      <c r="B21" s="299" t="s">
        <v>300</v>
      </c>
      <c r="C21" s="298">
        <v>0</v>
      </c>
      <c r="D21" s="298">
        <v>0</v>
      </c>
      <c r="E21" s="335">
        <v>0</v>
      </c>
      <c r="F21" s="335">
        <v>0</v>
      </c>
      <c r="G21" s="335">
        <v>0</v>
      </c>
    </row>
    <row r="22" spans="1:12" s="289" customFormat="1" ht="20" customHeight="1">
      <c r="A22" s="293" t="s">
        <v>295</v>
      </c>
      <c r="B22" s="292" t="s">
        <v>299</v>
      </c>
      <c r="C22" s="326">
        <f>SUM(C16+ C17-C18+C20-C21+C19)</f>
        <v>2790000</v>
      </c>
      <c r="D22" s="326">
        <f>SUM(D16+ D17-D18+D20-D21+D19)</f>
        <v>-250150</v>
      </c>
      <c r="E22" s="326">
        <f t="shared" ref="E22:G22" si="0">SUM(E16+ E17-E18+E20-E21+E19)</f>
        <v>0</v>
      </c>
      <c r="F22" s="326">
        <f t="shared" si="0"/>
        <v>0</v>
      </c>
      <c r="G22" s="326">
        <f t="shared" si="0"/>
        <v>-290000</v>
      </c>
    </row>
    <row r="23" spans="1:12" s="289" customFormat="1" ht="20" customHeight="1">
      <c r="A23" s="293"/>
      <c r="B23" s="297"/>
      <c r="C23" s="294"/>
      <c r="D23" s="294"/>
      <c r="E23" s="294"/>
      <c r="F23" s="294"/>
      <c r="G23" s="294"/>
    </row>
    <row r="24" spans="1:12" s="289" customFormat="1" ht="20" customHeight="1">
      <c r="A24" s="293"/>
      <c r="B24" s="296" t="s">
        <v>298</v>
      </c>
      <c r="C24" s="327">
        <f>+C11-C14+C22</f>
        <v>2058289.7083333333</v>
      </c>
      <c r="D24" s="327">
        <f>+D11-D14+D22</f>
        <v>-1363447.4936767486</v>
      </c>
      <c r="E24" s="327">
        <f>+E11-E14+E22</f>
        <v>-584492.45229398296</v>
      </c>
      <c r="F24" s="327">
        <f>+F11-F14+F22</f>
        <v>1010951.0773794143</v>
      </c>
      <c r="G24" s="327">
        <f>+G11-G14+G22</f>
        <v>6687611.839922891</v>
      </c>
    </row>
    <row r="25" spans="1:12" s="289" customFormat="1" ht="20" customHeight="1" thickBot="1">
      <c r="A25" s="293" t="s">
        <v>297</v>
      </c>
      <c r="B25" s="295" t="s">
        <v>296</v>
      </c>
      <c r="C25" s="323">
        <f>'Cash Flow'!D30</f>
        <v>91</v>
      </c>
      <c r="D25" s="323">
        <f>+C26</f>
        <v>2058380.7083333333</v>
      </c>
      <c r="E25" s="328">
        <f>+D26</f>
        <v>694933.21465658466</v>
      </c>
      <c r="F25" s="328">
        <f>+E26</f>
        <v>110440.7623626017</v>
      </c>
      <c r="G25" s="328">
        <f>+F26</f>
        <v>1121391.839742016</v>
      </c>
    </row>
    <row r="26" spans="1:12" s="289" customFormat="1" ht="20" customHeight="1">
      <c r="A26" s="293" t="s">
        <v>295</v>
      </c>
      <c r="B26" s="292" t="s">
        <v>294</v>
      </c>
      <c r="C26" s="322">
        <f>SUM(C24+C25)</f>
        <v>2058380.7083333333</v>
      </c>
      <c r="D26" s="322">
        <f>SUM(D24+D25)</f>
        <v>694933.21465658466</v>
      </c>
      <c r="E26" s="325">
        <f>SUM(E24+E25)</f>
        <v>110440.7623626017</v>
      </c>
      <c r="F26" s="325">
        <f>SUM(F24+F25)</f>
        <v>1121391.839742016</v>
      </c>
      <c r="G26" s="325">
        <f>SUM(G24+G25)</f>
        <v>7809003.679664907</v>
      </c>
    </row>
    <row r="27" spans="1:12" s="283" customFormat="1" ht="23" customHeight="1">
      <c r="A27" s="288"/>
      <c r="B27" s="287"/>
      <c r="C27" s="287"/>
      <c r="D27" s="287"/>
      <c r="E27" s="287"/>
      <c r="F27" s="284"/>
      <c r="G27" s="284"/>
      <c r="H27" s="284"/>
      <c r="I27" s="284"/>
      <c r="J27" s="284"/>
      <c r="K27" s="284"/>
      <c r="L27" s="284"/>
    </row>
    <row r="28" spans="1:12" s="283" customFormat="1" ht="15" customHeight="1">
      <c r="A28" s="286"/>
      <c r="B28" s="277" t="s">
        <v>293</v>
      </c>
      <c r="C28" s="285"/>
      <c r="D28" s="329"/>
      <c r="E28" s="285"/>
      <c r="F28" s="284"/>
      <c r="G28" s="284"/>
      <c r="H28" s="284"/>
      <c r="I28" s="284"/>
      <c r="J28" s="284"/>
      <c r="K28" s="284"/>
      <c r="L28" s="284"/>
    </row>
    <row r="29" spans="1:12" s="283" customFormat="1" ht="15" customHeight="1">
      <c r="A29" s="286"/>
      <c r="B29" s="277" t="s">
        <v>292</v>
      </c>
      <c r="C29" s="285"/>
      <c r="D29" s="285"/>
      <c r="E29" s="285"/>
      <c r="F29" s="284"/>
      <c r="G29" s="284"/>
      <c r="H29" s="284"/>
      <c r="I29" s="284"/>
      <c r="J29" s="284"/>
      <c r="K29" s="284"/>
      <c r="L29" s="284"/>
    </row>
    <row r="30" spans="1:12" s="276" customFormat="1" ht="13">
      <c r="A30" s="282"/>
      <c r="B30" s="280"/>
      <c r="C30" s="280"/>
      <c r="D30" s="280"/>
      <c r="E30" s="280"/>
      <c r="F30" s="279"/>
      <c r="G30" s="279"/>
      <c r="H30" s="279"/>
      <c r="I30" s="279"/>
      <c r="J30" s="279"/>
      <c r="K30" s="279"/>
      <c r="L30" s="279"/>
    </row>
    <row r="31" spans="1:12" s="276" customFormat="1" ht="13">
      <c r="A31" s="281"/>
      <c r="B31" s="280"/>
      <c r="C31" s="280"/>
      <c r="D31" s="280"/>
      <c r="E31" s="280"/>
      <c r="F31" s="279"/>
      <c r="G31" s="279"/>
      <c r="H31" s="279"/>
      <c r="I31" s="279"/>
      <c r="J31" s="279"/>
      <c r="K31" s="279"/>
      <c r="L31" s="279"/>
    </row>
  </sheetData>
  <sheetProtection algorithmName="SHA-512" hashValue="J5EaYAhwPw/8dRsRnYNHpKEnHLaNXTNbq1jhPDZt+hXfNKowaD+gYxToxzNDDrJjiLtxX6L43b4zdoPkErSlkA==" saltValue="TQq/hXrKGCrbIgQj4NR9iw==" spinCount="100000" sheet="1" objects="1" scenarios="1"/>
  <pageMargins left="0.51181102362204722" right="0.51181102362204722" top="0.55118110236220474" bottom="0.23622047244094491" header="0.51181102362204722" footer="0.51181102362204722"/>
  <pageSetup paperSize="9" scale="70" orientation="landscape"/>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0613D-F0E7-5647-A0A3-087A678977D6}">
  <dimension ref="A1:G52"/>
  <sheetViews>
    <sheetView showGridLines="0" topLeftCell="A4" zoomScale="125" zoomScaleNormal="110" zoomScaleSheetLayoutView="75" workbookViewId="0">
      <selection activeCell="F51" sqref="F51"/>
    </sheetView>
  </sheetViews>
  <sheetFormatPr baseColWidth="10" defaultColWidth="11.5" defaultRowHeight="13"/>
  <cols>
    <col min="1" max="1" width="4.33203125" style="191" customWidth="1"/>
    <col min="2" max="2" width="86.83203125" style="191" customWidth="1"/>
    <col min="3" max="4" width="12.6640625" style="191" bestFit="1" customWidth="1"/>
    <col min="5" max="5" width="13" style="191" bestFit="1" customWidth="1"/>
    <col min="6" max="7" width="14" style="191" bestFit="1" customWidth="1"/>
    <col min="8" max="256" width="11.5" style="191"/>
    <col min="257" max="257" width="4.33203125" style="191" customWidth="1"/>
    <col min="258" max="258" width="86.83203125" style="191" customWidth="1"/>
    <col min="259" max="261" width="11.33203125" style="191" customWidth="1"/>
    <col min="262" max="262" width="6.33203125" style="191" customWidth="1"/>
    <col min="263" max="263" width="23.33203125" style="191" customWidth="1"/>
    <col min="264" max="512" width="11.5" style="191"/>
    <col min="513" max="513" width="4.33203125" style="191" customWidth="1"/>
    <col min="514" max="514" width="86.83203125" style="191" customWidth="1"/>
    <col min="515" max="517" width="11.33203125" style="191" customWidth="1"/>
    <col min="518" max="518" width="6.33203125" style="191" customWidth="1"/>
    <col min="519" max="519" width="23.33203125" style="191" customWidth="1"/>
    <col min="520" max="768" width="11.5" style="191"/>
    <col min="769" max="769" width="4.33203125" style="191" customWidth="1"/>
    <col min="770" max="770" width="86.83203125" style="191" customWidth="1"/>
    <col min="771" max="773" width="11.33203125" style="191" customWidth="1"/>
    <col min="774" max="774" width="6.33203125" style="191" customWidth="1"/>
    <col min="775" max="775" width="23.33203125" style="191" customWidth="1"/>
    <col min="776" max="1024" width="11.5" style="191"/>
    <col min="1025" max="1025" width="4.33203125" style="191" customWidth="1"/>
    <col min="1026" max="1026" width="86.83203125" style="191" customWidth="1"/>
    <col min="1027" max="1029" width="11.33203125" style="191" customWidth="1"/>
    <col min="1030" max="1030" width="6.33203125" style="191" customWidth="1"/>
    <col min="1031" max="1031" width="23.33203125" style="191" customWidth="1"/>
    <col min="1032" max="1280" width="11.5" style="191"/>
    <col min="1281" max="1281" width="4.33203125" style="191" customWidth="1"/>
    <col min="1282" max="1282" width="86.83203125" style="191" customWidth="1"/>
    <col min="1283" max="1285" width="11.33203125" style="191" customWidth="1"/>
    <col min="1286" max="1286" width="6.33203125" style="191" customWidth="1"/>
    <col min="1287" max="1287" width="23.33203125" style="191" customWidth="1"/>
    <col min="1288" max="1536" width="11.5" style="191"/>
    <col min="1537" max="1537" width="4.33203125" style="191" customWidth="1"/>
    <col min="1538" max="1538" width="86.83203125" style="191" customWidth="1"/>
    <col min="1539" max="1541" width="11.33203125" style="191" customWidth="1"/>
    <col min="1542" max="1542" width="6.33203125" style="191" customWidth="1"/>
    <col min="1543" max="1543" width="23.33203125" style="191" customWidth="1"/>
    <col min="1544" max="1792" width="11.5" style="191"/>
    <col min="1793" max="1793" width="4.33203125" style="191" customWidth="1"/>
    <col min="1794" max="1794" width="86.83203125" style="191" customWidth="1"/>
    <col min="1795" max="1797" width="11.33203125" style="191" customWidth="1"/>
    <col min="1798" max="1798" width="6.33203125" style="191" customWidth="1"/>
    <col min="1799" max="1799" width="23.33203125" style="191" customWidth="1"/>
    <col min="1800" max="2048" width="11.5" style="191"/>
    <col min="2049" max="2049" width="4.33203125" style="191" customWidth="1"/>
    <col min="2050" max="2050" width="86.83203125" style="191" customWidth="1"/>
    <col min="2051" max="2053" width="11.33203125" style="191" customWidth="1"/>
    <col min="2054" max="2054" width="6.33203125" style="191" customWidth="1"/>
    <col min="2055" max="2055" width="23.33203125" style="191" customWidth="1"/>
    <col min="2056" max="2304" width="11.5" style="191"/>
    <col min="2305" max="2305" width="4.33203125" style="191" customWidth="1"/>
    <col min="2306" max="2306" width="86.83203125" style="191" customWidth="1"/>
    <col min="2307" max="2309" width="11.33203125" style="191" customWidth="1"/>
    <col min="2310" max="2310" width="6.33203125" style="191" customWidth="1"/>
    <col min="2311" max="2311" width="23.33203125" style="191" customWidth="1"/>
    <col min="2312" max="2560" width="11.5" style="191"/>
    <col min="2561" max="2561" width="4.33203125" style="191" customWidth="1"/>
    <col min="2562" max="2562" width="86.83203125" style="191" customWidth="1"/>
    <col min="2563" max="2565" width="11.33203125" style="191" customWidth="1"/>
    <col min="2566" max="2566" width="6.33203125" style="191" customWidth="1"/>
    <col min="2567" max="2567" width="23.33203125" style="191" customWidth="1"/>
    <col min="2568" max="2816" width="11.5" style="191"/>
    <col min="2817" max="2817" width="4.33203125" style="191" customWidth="1"/>
    <col min="2818" max="2818" width="86.83203125" style="191" customWidth="1"/>
    <col min="2819" max="2821" width="11.33203125" style="191" customWidth="1"/>
    <col min="2822" max="2822" width="6.33203125" style="191" customWidth="1"/>
    <col min="2823" max="2823" width="23.33203125" style="191" customWidth="1"/>
    <col min="2824" max="3072" width="11.5" style="191"/>
    <col min="3073" max="3073" width="4.33203125" style="191" customWidth="1"/>
    <col min="3074" max="3074" width="86.83203125" style="191" customWidth="1"/>
    <col min="3075" max="3077" width="11.33203125" style="191" customWidth="1"/>
    <col min="3078" max="3078" width="6.33203125" style="191" customWidth="1"/>
    <col min="3079" max="3079" width="23.33203125" style="191" customWidth="1"/>
    <col min="3080" max="3328" width="11.5" style="191"/>
    <col min="3329" max="3329" width="4.33203125" style="191" customWidth="1"/>
    <col min="3330" max="3330" width="86.83203125" style="191" customWidth="1"/>
    <col min="3331" max="3333" width="11.33203125" style="191" customWidth="1"/>
    <col min="3334" max="3334" width="6.33203125" style="191" customWidth="1"/>
    <col min="3335" max="3335" width="23.33203125" style="191" customWidth="1"/>
    <col min="3336" max="3584" width="11.5" style="191"/>
    <col min="3585" max="3585" width="4.33203125" style="191" customWidth="1"/>
    <col min="3586" max="3586" width="86.83203125" style="191" customWidth="1"/>
    <col min="3587" max="3589" width="11.33203125" style="191" customWidth="1"/>
    <col min="3590" max="3590" width="6.33203125" style="191" customWidth="1"/>
    <col min="3591" max="3591" width="23.33203125" style="191" customWidth="1"/>
    <col min="3592" max="3840" width="11.5" style="191"/>
    <col min="3841" max="3841" width="4.33203125" style="191" customWidth="1"/>
    <col min="3842" max="3842" width="86.83203125" style="191" customWidth="1"/>
    <col min="3843" max="3845" width="11.33203125" style="191" customWidth="1"/>
    <col min="3846" max="3846" width="6.33203125" style="191" customWidth="1"/>
    <col min="3847" max="3847" width="23.33203125" style="191" customWidth="1"/>
    <col min="3848" max="4096" width="11.5" style="191"/>
    <col min="4097" max="4097" width="4.33203125" style="191" customWidth="1"/>
    <col min="4098" max="4098" width="86.83203125" style="191" customWidth="1"/>
    <col min="4099" max="4101" width="11.33203125" style="191" customWidth="1"/>
    <col min="4102" max="4102" width="6.33203125" style="191" customWidth="1"/>
    <col min="4103" max="4103" width="23.33203125" style="191" customWidth="1"/>
    <col min="4104" max="4352" width="11.5" style="191"/>
    <col min="4353" max="4353" width="4.33203125" style="191" customWidth="1"/>
    <col min="4354" max="4354" width="86.83203125" style="191" customWidth="1"/>
    <col min="4355" max="4357" width="11.33203125" style="191" customWidth="1"/>
    <col min="4358" max="4358" width="6.33203125" style="191" customWidth="1"/>
    <col min="4359" max="4359" width="23.33203125" style="191" customWidth="1"/>
    <col min="4360" max="4608" width="11.5" style="191"/>
    <col min="4609" max="4609" width="4.33203125" style="191" customWidth="1"/>
    <col min="4610" max="4610" width="86.83203125" style="191" customWidth="1"/>
    <col min="4611" max="4613" width="11.33203125" style="191" customWidth="1"/>
    <col min="4614" max="4614" width="6.33203125" style="191" customWidth="1"/>
    <col min="4615" max="4615" width="23.33203125" style="191" customWidth="1"/>
    <col min="4616" max="4864" width="11.5" style="191"/>
    <col min="4865" max="4865" width="4.33203125" style="191" customWidth="1"/>
    <col min="4866" max="4866" width="86.83203125" style="191" customWidth="1"/>
    <col min="4867" max="4869" width="11.33203125" style="191" customWidth="1"/>
    <col min="4870" max="4870" width="6.33203125" style="191" customWidth="1"/>
    <col min="4871" max="4871" width="23.33203125" style="191" customWidth="1"/>
    <col min="4872" max="5120" width="11.5" style="191"/>
    <col min="5121" max="5121" width="4.33203125" style="191" customWidth="1"/>
    <col min="5122" max="5122" width="86.83203125" style="191" customWidth="1"/>
    <col min="5123" max="5125" width="11.33203125" style="191" customWidth="1"/>
    <col min="5126" max="5126" width="6.33203125" style="191" customWidth="1"/>
    <col min="5127" max="5127" width="23.33203125" style="191" customWidth="1"/>
    <col min="5128" max="5376" width="11.5" style="191"/>
    <col min="5377" max="5377" width="4.33203125" style="191" customWidth="1"/>
    <col min="5378" max="5378" width="86.83203125" style="191" customWidth="1"/>
    <col min="5379" max="5381" width="11.33203125" style="191" customWidth="1"/>
    <col min="5382" max="5382" width="6.33203125" style="191" customWidth="1"/>
    <col min="5383" max="5383" width="23.33203125" style="191" customWidth="1"/>
    <col min="5384" max="5632" width="11.5" style="191"/>
    <col min="5633" max="5633" width="4.33203125" style="191" customWidth="1"/>
    <col min="5634" max="5634" width="86.83203125" style="191" customWidth="1"/>
    <col min="5635" max="5637" width="11.33203125" style="191" customWidth="1"/>
    <col min="5638" max="5638" width="6.33203125" style="191" customWidth="1"/>
    <col min="5639" max="5639" width="23.33203125" style="191" customWidth="1"/>
    <col min="5640" max="5888" width="11.5" style="191"/>
    <col min="5889" max="5889" width="4.33203125" style="191" customWidth="1"/>
    <col min="5890" max="5890" width="86.83203125" style="191" customWidth="1"/>
    <col min="5891" max="5893" width="11.33203125" style="191" customWidth="1"/>
    <col min="5894" max="5894" width="6.33203125" style="191" customWidth="1"/>
    <col min="5895" max="5895" width="23.33203125" style="191" customWidth="1"/>
    <col min="5896" max="6144" width="11.5" style="191"/>
    <col min="6145" max="6145" width="4.33203125" style="191" customWidth="1"/>
    <col min="6146" max="6146" width="86.83203125" style="191" customWidth="1"/>
    <col min="6147" max="6149" width="11.33203125" style="191" customWidth="1"/>
    <col min="6150" max="6150" width="6.33203125" style="191" customWidth="1"/>
    <col min="6151" max="6151" width="23.33203125" style="191" customWidth="1"/>
    <col min="6152" max="6400" width="11.5" style="191"/>
    <col min="6401" max="6401" width="4.33203125" style="191" customWidth="1"/>
    <col min="6402" max="6402" width="86.83203125" style="191" customWidth="1"/>
    <col min="6403" max="6405" width="11.33203125" style="191" customWidth="1"/>
    <col min="6406" max="6406" width="6.33203125" style="191" customWidth="1"/>
    <col min="6407" max="6407" width="23.33203125" style="191" customWidth="1"/>
    <col min="6408" max="6656" width="11.5" style="191"/>
    <col min="6657" max="6657" width="4.33203125" style="191" customWidth="1"/>
    <col min="6658" max="6658" width="86.83203125" style="191" customWidth="1"/>
    <col min="6659" max="6661" width="11.33203125" style="191" customWidth="1"/>
    <col min="6662" max="6662" width="6.33203125" style="191" customWidth="1"/>
    <col min="6663" max="6663" width="23.33203125" style="191" customWidth="1"/>
    <col min="6664" max="6912" width="11.5" style="191"/>
    <col min="6913" max="6913" width="4.33203125" style="191" customWidth="1"/>
    <col min="6914" max="6914" width="86.83203125" style="191" customWidth="1"/>
    <col min="6915" max="6917" width="11.33203125" style="191" customWidth="1"/>
    <col min="6918" max="6918" width="6.33203125" style="191" customWidth="1"/>
    <col min="6919" max="6919" width="23.33203125" style="191" customWidth="1"/>
    <col min="6920" max="7168" width="11.5" style="191"/>
    <col min="7169" max="7169" width="4.33203125" style="191" customWidth="1"/>
    <col min="7170" max="7170" width="86.83203125" style="191" customWidth="1"/>
    <col min="7171" max="7173" width="11.33203125" style="191" customWidth="1"/>
    <col min="7174" max="7174" width="6.33203125" style="191" customWidth="1"/>
    <col min="7175" max="7175" width="23.33203125" style="191" customWidth="1"/>
    <col min="7176" max="7424" width="11.5" style="191"/>
    <col min="7425" max="7425" width="4.33203125" style="191" customWidth="1"/>
    <col min="7426" max="7426" width="86.83203125" style="191" customWidth="1"/>
    <col min="7427" max="7429" width="11.33203125" style="191" customWidth="1"/>
    <col min="7430" max="7430" width="6.33203125" style="191" customWidth="1"/>
    <col min="7431" max="7431" width="23.33203125" style="191" customWidth="1"/>
    <col min="7432" max="7680" width="11.5" style="191"/>
    <col min="7681" max="7681" width="4.33203125" style="191" customWidth="1"/>
    <col min="7682" max="7682" width="86.83203125" style="191" customWidth="1"/>
    <col min="7683" max="7685" width="11.33203125" style="191" customWidth="1"/>
    <col min="7686" max="7686" width="6.33203125" style="191" customWidth="1"/>
    <col min="7687" max="7687" width="23.33203125" style="191" customWidth="1"/>
    <col min="7688" max="7936" width="11.5" style="191"/>
    <col min="7937" max="7937" width="4.33203125" style="191" customWidth="1"/>
    <col min="7938" max="7938" width="86.83203125" style="191" customWidth="1"/>
    <col min="7939" max="7941" width="11.33203125" style="191" customWidth="1"/>
    <col min="7942" max="7942" width="6.33203125" style="191" customWidth="1"/>
    <col min="7943" max="7943" width="23.33203125" style="191" customWidth="1"/>
    <col min="7944" max="8192" width="11.5" style="191"/>
    <col min="8193" max="8193" width="4.33203125" style="191" customWidth="1"/>
    <col min="8194" max="8194" width="86.83203125" style="191" customWidth="1"/>
    <col min="8195" max="8197" width="11.33203125" style="191" customWidth="1"/>
    <col min="8198" max="8198" width="6.33203125" style="191" customWidth="1"/>
    <col min="8199" max="8199" width="23.33203125" style="191" customWidth="1"/>
    <col min="8200" max="8448" width="11.5" style="191"/>
    <col min="8449" max="8449" width="4.33203125" style="191" customWidth="1"/>
    <col min="8450" max="8450" width="86.83203125" style="191" customWidth="1"/>
    <col min="8451" max="8453" width="11.33203125" style="191" customWidth="1"/>
    <col min="8454" max="8454" width="6.33203125" style="191" customWidth="1"/>
    <col min="8455" max="8455" width="23.33203125" style="191" customWidth="1"/>
    <col min="8456" max="8704" width="11.5" style="191"/>
    <col min="8705" max="8705" width="4.33203125" style="191" customWidth="1"/>
    <col min="8706" max="8706" width="86.83203125" style="191" customWidth="1"/>
    <col min="8707" max="8709" width="11.33203125" style="191" customWidth="1"/>
    <col min="8710" max="8710" width="6.33203125" style="191" customWidth="1"/>
    <col min="8711" max="8711" width="23.33203125" style="191" customWidth="1"/>
    <col min="8712" max="8960" width="11.5" style="191"/>
    <col min="8961" max="8961" width="4.33203125" style="191" customWidth="1"/>
    <col min="8962" max="8962" width="86.83203125" style="191" customWidth="1"/>
    <col min="8963" max="8965" width="11.33203125" style="191" customWidth="1"/>
    <col min="8966" max="8966" width="6.33203125" style="191" customWidth="1"/>
    <col min="8967" max="8967" width="23.33203125" style="191" customWidth="1"/>
    <col min="8968" max="9216" width="11.5" style="191"/>
    <col min="9217" max="9217" width="4.33203125" style="191" customWidth="1"/>
    <col min="9218" max="9218" width="86.83203125" style="191" customWidth="1"/>
    <col min="9219" max="9221" width="11.33203125" style="191" customWidth="1"/>
    <col min="9222" max="9222" width="6.33203125" style="191" customWidth="1"/>
    <col min="9223" max="9223" width="23.33203125" style="191" customWidth="1"/>
    <col min="9224" max="9472" width="11.5" style="191"/>
    <col min="9473" max="9473" width="4.33203125" style="191" customWidth="1"/>
    <col min="9474" max="9474" width="86.83203125" style="191" customWidth="1"/>
    <col min="9475" max="9477" width="11.33203125" style="191" customWidth="1"/>
    <col min="9478" max="9478" width="6.33203125" style="191" customWidth="1"/>
    <col min="9479" max="9479" width="23.33203125" style="191" customWidth="1"/>
    <col min="9480" max="9728" width="11.5" style="191"/>
    <col min="9729" max="9729" width="4.33203125" style="191" customWidth="1"/>
    <col min="9730" max="9730" width="86.83203125" style="191" customWidth="1"/>
    <col min="9731" max="9733" width="11.33203125" style="191" customWidth="1"/>
    <col min="9734" max="9734" width="6.33203125" style="191" customWidth="1"/>
    <col min="9735" max="9735" width="23.33203125" style="191" customWidth="1"/>
    <col min="9736" max="9984" width="11.5" style="191"/>
    <col min="9985" max="9985" width="4.33203125" style="191" customWidth="1"/>
    <col min="9986" max="9986" width="86.83203125" style="191" customWidth="1"/>
    <col min="9987" max="9989" width="11.33203125" style="191" customWidth="1"/>
    <col min="9990" max="9990" width="6.33203125" style="191" customWidth="1"/>
    <col min="9991" max="9991" width="23.33203125" style="191" customWidth="1"/>
    <col min="9992" max="10240" width="11.5" style="191"/>
    <col min="10241" max="10241" width="4.33203125" style="191" customWidth="1"/>
    <col min="10242" max="10242" width="86.83203125" style="191" customWidth="1"/>
    <col min="10243" max="10245" width="11.33203125" style="191" customWidth="1"/>
    <col min="10246" max="10246" width="6.33203125" style="191" customWidth="1"/>
    <col min="10247" max="10247" width="23.33203125" style="191" customWidth="1"/>
    <col min="10248" max="10496" width="11.5" style="191"/>
    <col min="10497" max="10497" width="4.33203125" style="191" customWidth="1"/>
    <col min="10498" max="10498" width="86.83203125" style="191" customWidth="1"/>
    <col min="10499" max="10501" width="11.33203125" style="191" customWidth="1"/>
    <col min="10502" max="10502" width="6.33203125" style="191" customWidth="1"/>
    <col min="10503" max="10503" width="23.33203125" style="191" customWidth="1"/>
    <col min="10504" max="10752" width="11.5" style="191"/>
    <col min="10753" max="10753" width="4.33203125" style="191" customWidth="1"/>
    <col min="10754" max="10754" width="86.83203125" style="191" customWidth="1"/>
    <col min="10755" max="10757" width="11.33203125" style="191" customWidth="1"/>
    <col min="10758" max="10758" width="6.33203125" style="191" customWidth="1"/>
    <col min="10759" max="10759" width="23.33203125" style="191" customWidth="1"/>
    <col min="10760" max="11008" width="11.5" style="191"/>
    <col min="11009" max="11009" width="4.33203125" style="191" customWidth="1"/>
    <col min="11010" max="11010" width="86.83203125" style="191" customWidth="1"/>
    <col min="11011" max="11013" width="11.33203125" style="191" customWidth="1"/>
    <col min="11014" max="11014" width="6.33203125" style="191" customWidth="1"/>
    <col min="11015" max="11015" width="23.33203125" style="191" customWidth="1"/>
    <col min="11016" max="11264" width="11.5" style="191"/>
    <col min="11265" max="11265" width="4.33203125" style="191" customWidth="1"/>
    <col min="11266" max="11266" width="86.83203125" style="191" customWidth="1"/>
    <col min="11267" max="11269" width="11.33203125" style="191" customWidth="1"/>
    <col min="11270" max="11270" width="6.33203125" style="191" customWidth="1"/>
    <col min="11271" max="11271" width="23.33203125" style="191" customWidth="1"/>
    <col min="11272" max="11520" width="11.5" style="191"/>
    <col min="11521" max="11521" width="4.33203125" style="191" customWidth="1"/>
    <col min="11522" max="11522" width="86.83203125" style="191" customWidth="1"/>
    <col min="11523" max="11525" width="11.33203125" style="191" customWidth="1"/>
    <col min="11526" max="11526" width="6.33203125" style="191" customWidth="1"/>
    <col min="11527" max="11527" width="23.33203125" style="191" customWidth="1"/>
    <col min="11528" max="11776" width="11.5" style="191"/>
    <col min="11777" max="11777" width="4.33203125" style="191" customWidth="1"/>
    <col min="11778" max="11778" width="86.83203125" style="191" customWidth="1"/>
    <col min="11779" max="11781" width="11.33203125" style="191" customWidth="1"/>
    <col min="11782" max="11782" width="6.33203125" style="191" customWidth="1"/>
    <col min="11783" max="11783" width="23.33203125" style="191" customWidth="1"/>
    <col min="11784" max="12032" width="11.5" style="191"/>
    <col min="12033" max="12033" width="4.33203125" style="191" customWidth="1"/>
    <col min="12034" max="12034" width="86.83203125" style="191" customWidth="1"/>
    <col min="12035" max="12037" width="11.33203125" style="191" customWidth="1"/>
    <col min="12038" max="12038" width="6.33203125" style="191" customWidth="1"/>
    <col min="12039" max="12039" width="23.33203125" style="191" customWidth="1"/>
    <col min="12040" max="12288" width="11.5" style="191"/>
    <col min="12289" max="12289" width="4.33203125" style="191" customWidth="1"/>
    <col min="12290" max="12290" width="86.83203125" style="191" customWidth="1"/>
    <col min="12291" max="12293" width="11.33203125" style="191" customWidth="1"/>
    <col min="12294" max="12294" width="6.33203125" style="191" customWidth="1"/>
    <col min="12295" max="12295" width="23.33203125" style="191" customWidth="1"/>
    <col min="12296" max="12544" width="11.5" style="191"/>
    <col min="12545" max="12545" width="4.33203125" style="191" customWidth="1"/>
    <col min="12546" max="12546" width="86.83203125" style="191" customWidth="1"/>
    <col min="12547" max="12549" width="11.33203125" style="191" customWidth="1"/>
    <col min="12550" max="12550" width="6.33203125" style="191" customWidth="1"/>
    <col min="12551" max="12551" width="23.33203125" style="191" customWidth="1"/>
    <col min="12552" max="12800" width="11.5" style="191"/>
    <col min="12801" max="12801" width="4.33203125" style="191" customWidth="1"/>
    <col min="12802" max="12802" width="86.83203125" style="191" customWidth="1"/>
    <col min="12803" max="12805" width="11.33203125" style="191" customWidth="1"/>
    <col min="12806" max="12806" width="6.33203125" style="191" customWidth="1"/>
    <col min="12807" max="12807" width="23.33203125" style="191" customWidth="1"/>
    <col min="12808" max="13056" width="11.5" style="191"/>
    <col min="13057" max="13057" width="4.33203125" style="191" customWidth="1"/>
    <col min="13058" max="13058" width="86.83203125" style="191" customWidth="1"/>
    <col min="13059" max="13061" width="11.33203125" style="191" customWidth="1"/>
    <col min="13062" max="13062" width="6.33203125" style="191" customWidth="1"/>
    <col min="13063" max="13063" width="23.33203125" style="191" customWidth="1"/>
    <col min="13064" max="13312" width="11.5" style="191"/>
    <col min="13313" max="13313" width="4.33203125" style="191" customWidth="1"/>
    <col min="13314" max="13314" width="86.83203125" style="191" customWidth="1"/>
    <col min="13315" max="13317" width="11.33203125" style="191" customWidth="1"/>
    <col min="13318" max="13318" width="6.33203125" style="191" customWidth="1"/>
    <col min="13319" max="13319" width="23.33203125" style="191" customWidth="1"/>
    <col min="13320" max="13568" width="11.5" style="191"/>
    <col min="13569" max="13569" width="4.33203125" style="191" customWidth="1"/>
    <col min="13570" max="13570" width="86.83203125" style="191" customWidth="1"/>
    <col min="13571" max="13573" width="11.33203125" style="191" customWidth="1"/>
    <col min="13574" max="13574" width="6.33203125" style="191" customWidth="1"/>
    <col min="13575" max="13575" width="23.33203125" style="191" customWidth="1"/>
    <col min="13576" max="13824" width="11.5" style="191"/>
    <col min="13825" max="13825" width="4.33203125" style="191" customWidth="1"/>
    <col min="13826" max="13826" width="86.83203125" style="191" customWidth="1"/>
    <col min="13827" max="13829" width="11.33203125" style="191" customWidth="1"/>
    <col min="13830" max="13830" width="6.33203125" style="191" customWidth="1"/>
    <col min="13831" max="13831" width="23.33203125" style="191" customWidth="1"/>
    <col min="13832" max="14080" width="11.5" style="191"/>
    <col min="14081" max="14081" width="4.33203125" style="191" customWidth="1"/>
    <col min="14082" max="14082" width="86.83203125" style="191" customWidth="1"/>
    <col min="14083" max="14085" width="11.33203125" style="191" customWidth="1"/>
    <col min="14086" max="14086" width="6.33203125" style="191" customWidth="1"/>
    <col min="14087" max="14087" width="23.33203125" style="191" customWidth="1"/>
    <col min="14088" max="14336" width="11.5" style="191"/>
    <col min="14337" max="14337" width="4.33203125" style="191" customWidth="1"/>
    <col min="14338" max="14338" width="86.83203125" style="191" customWidth="1"/>
    <col min="14339" max="14341" width="11.33203125" style="191" customWidth="1"/>
    <col min="14342" max="14342" width="6.33203125" style="191" customWidth="1"/>
    <col min="14343" max="14343" width="23.33203125" style="191" customWidth="1"/>
    <col min="14344" max="14592" width="11.5" style="191"/>
    <col min="14593" max="14593" width="4.33203125" style="191" customWidth="1"/>
    <col min="14594" max="14594" width="86.83203125" style="191" customWidth="1"/>
    <col min="14595" max="14597" width="11.33203125" style="191" customWidth="1"/>
    <col min="14598" max="14598" width="6.33203125" style="191" customWidth="1"/>
    <col min="14599" max="14599" width="23.33203125" style="191" customWidth="1"/>
    <col min="14600" max="14848" width="11.5" style="191"/>
    <col min="14849" max="14849" width="4.33203125" style="191" customWidth="1"/>
    <col min="14850" max="14850" width="86.83203125" style="191" customWidth="1"/>
    <col min="14851" max="14853" width="11.33203125" style="191" customWidth="1"/>
    <col min="14854" max="14854" width="6.33203125" style="191" customWidth="1"/>
    <col min="14855" max="14855" width="23.33203125" style="191" customWidth="1"/>
    <col min="14856" max="15104" width="11.5" style="191"/>
    <col min="15105" max="15105" width="4.33203125" style="191" customWidth="1"/>
    <col min="15106" max="15106" width="86.83203125" style="191" customWidth="1"/>
    <col min="15107" max="15109" width="11.33203125" style="191" customWidth="1"/>
    <col min="15110" max="15110" width="6.33203125" style="191" customWidth="1"/>
    <col min="15111" max="15111" width="23.33203125" style="191" customWidth="1"/>
    <col min="15112" max="15360" width="11.5" style="191"/>
    <col min="15361" max="15361" width="4.33203125" style="191" customWidth="1"/>
    <col min="15362" max="15362" width="86.83203125" style="191" customWidth="1"/>
    <col min="15363" max="15365" width="11.33203125" style="191" customWidth="1"/>
    <col min="15366" max="15366" width="6.33203125" style="191" customWidth="1"/>
    <col min="15367" max="15367" width="23.33203125" style="191" customWidth="1"/>
    <col min="15368" max="15616" width="11.5" style="191"/>
    <col min="15617" max="15617" width="4.33203125" style="191" customWidth="1"/>
    <col min="15618" max="15618" width="86.83203125" style="191" customWidth="1"/>
    <col min="15619" max="15621" width="11.33203125" style="191" customWidth="1"/>
    <col min="15622" max="15622" width="6.33203125" style="191" customWidth="1"/>
    <col min="15623" max="15623" width="23.33203125" style="191" customWidth="1"/>
    <col min="15624" max="15872" width="11.5" style="191"/>
    <col min="15873" max="15873" width="4.33203125" style="191" customWidth="1"/>
    <col min="15874" max="15874" width="86.83203125" style="191" customWidth="1"/>
    <col min="15875" max="15877" width="11.33203125" style="191" customWidth="1"/>
    <col min="15878" max="15878" width="6.33203125" style="191" customWidth="1"/>
    <col min="15879" max="15879" width="23.33203125" style="191" customWidth="1"/>
    <col min="15880" max="16128" width="11.5" style="191"/>
    <col min="16129" max="16129" width="4.33203125" style="191" customWidth="1"/>
    <col min="16130" max="16130" width="86.83203125" style="191" customWidth="1"/>
    <col min="16131" max="16133" width="11.33203125" style="191" customWidth="1"/>
    <col min="16134" max="16134" width="6.33203125" style="191" customWidth="1"/>
    <col min="16135" max="16135" width="23.33203125" style="191" customWidth="1"/>
    <col min="16136" max="16384" width="11.5" style="191"/>
  </cols>
  <sheetData>
    <row r="1" spans="1:7" ht="60" customHeight="1">
      <c r="C1" s="368"/>
      <c r="D1" s="368"/>
    </row>
    <row r="2" spans="1:7" ht="35" customHeight="1"/>
    <row r="3" spans="1:7" ht="35" customHeight="1"/>
    <row r="4" spans="1:7" s="194" customFormat="1" ht="30" customHeight="1">
      <c r="A4" s="192"/>
      <c r="B4" s="192" t="s">
        <v>225</v>
      </c>
      <c r="C4" s="192"/>
      <c r="D4" s="192"/>
      <c r="E4" s="192"/>
      <c r="F4" s="193"/>
    </row>
    <row r="5" spans="1:7" s="194" customFormat="1" ht="20" customHeight="1">
      <c r="B5" s="195"/>
    </row>
    <row r="6" spans="1:7" s="194" customFormat="1" ht="20" customHeight="1" thickBot="1">
      <c r="A6" s="196"/>
      <c r="B6" s="197" t="s">
        <v>226</v>
      </c>
      <c r="C6" s="198"/>
      <c r="D6" s="198"/>
      <c r="E6" s="198"/>
      <c r="F6" s="199"/>
    </row>
    <row r="7" spans="1:7" s="194" customFormat="1" ht="19.5" customHeight="1" thickBot="1">
      <c r="A7" s="196"/>
      <c r="B7" s="200"/>
      <c r="C7" s="201">
        <v>2023</v>
      </c>
      <c r="D7" s="202">
        <v>2024</v>
      </c>
      <c r="E7" s="201">
        <v>2025</v>
      </c>
      <c r="F7" s="202">
        <v>2026</v>
      </c>
      <c r="G7" s="201">
        <v>2027</v>
      </c>
    </row>
    <row r="8" spans="1:7" s="194" customFormat="1" ht="19.5" customHeight="1">
      <c r="A8" s="196"/>
      <c r="B8" s="203" t="s">
        <v>230</v>
      </c>
      <c r="C8" s="203"/>
      <c r="D8" s="203"/>
      <c r="E8" s="203"/>
      <c r="F8" s="203"/>
      <c r="G8" s="203"/>
    </row>
    <row r="9" spans="1:7" s="194" customFormat="1" ht="15">
      <c r="A9" s="196"/>
      <c r="B9" s="204" t="s">
        <v>231</v>
      </c>
      <c r="C9" s="333">
        <f>+'Plan Cash Flow Statement'!C26</f>
        <v>2058380.7083333333</v>
      </c>
      <c r="D9" s="333">
        <f>+'Plan Cash Flow Statement'!D26</f>
        <v>694933.21465658466</v>
      </c>
      <c r="E9" s="333">
        <f>+'Plan Cash Flow Statement'!E26</f>
        <v>110440.7623626017</v>
      </c>
      <c r="F9" s="333">
        <f>+'Plan Cash Flow Statement'!F26</f>
        <v>1121391.839742016</v>
      </c>
      <c r="G9" s="333">
        <f>+'Plan Cash Flow Statement'!G26</f>
        <v>7809003.679664907</v>
      </c>
    </row>
    <row r="10" spans="1:7" s="194" customFormat="1" ht="20" customHeight="1">
      <c r="A10" s="196"/>
      <c r="B10" s="205" t="s">
        <v>232</v>
      </c>
      <c r="C10" s="206"/>
      <c r="D10" s="206"/>
      <c r="E10" s="206"/>
      <c r="F10" s="206"/>
      <c r="G10" s="206"/>
    </row>
    <row r="11" spans="1:7" s="194" customFormat="1" ht="20" customHeight="1">
      <c r="A11" s="196"/>
      <c r="B11" s="205" t="s">
        <v>233</v>
      </c>
      <c r="C11" s="206"/>
      <c r="D11" s="206"/>
      <c r="E11" s="206"/>
      <c r="F11" s="206"/>
      <c r="G11" s="206"/>
    </row>
    <row r="12" spans="1:7" s="194" customFormat="1" ht="20" customHeight="1">
      <c r="A12" s="196"/>
      <c r="B12" s="205" t="s">
        <v>234</v>
      </c>
      <c r="C12" s="206"/>
      <c r="D12" s="206"/>
      <c r="E12" s="206"/>
      <c r="F12" s="206"/>
      <c r="G12" s="206"/>
    </row>
    <row r="13" spans="1:7" s="194" customFormat="1" ht="20" customHeight="1" thickBot="1">
      <c r="A13" s="196"/>
      <c r="B13" s="207" t="s">
        <v>235</v>
      </c>
      <c r="C13" s="208">
        <v>0</v>
      </c>
      <c r="D13" s="208">
        <v>0</v>
      </c>
      <c r="E13" s="208">
        <v>0</v>
      </c>
      <c r="F13" s="208">
        <v>0</v>
      </c>
      <c r="G13" s="208">
        <v>0</v>
      </c>
    </row>
    <row r="14" spans="1:7" s="194" customFormat="1" ht="20" customHeight="1">
      <c r="A14" s="196"/>
      <c r="B14" s="209" t="s">
        <v>236</v>
      </c>
      <c r="C14" s="210">
        <f>SUM(C9:C13)</f>
        <v>2058380.7083333333</v>
      </c>
      <c r="D14" s="210">
        <f>SUM(D9:D13)</f>
        <v>694933.21465658466</v>
      </c>
      <c r="E14" s="210">
        <f>SUM(E9:E13)</f>
        <v>110440.7623626017</v>
      </c>
      <c r="F14" s="210">
        <f>SUM(F9:F13)</f>
        <v>1121391.839742016</v>
      </c>
      <c r="G14" s="210">
        <f>SUM(G9:G13)</f>
        <v>7809003.679664907</v>
      </c>
    </row>
    <row r="15" spans="1:7" s="194" customFormat="1" ht="20" customHeight="1">
      <c r="A15" s="196"/>
      <c r="B15" s="211"/>
      <c r="C15" s="212"/>
      <c r="D15" s="212"/>
      <c r="E15" s="212"/>
      <c r="F15" s="212"/>
      <c r="G15" s="212"/>
    </row>
    <row r="16" spans="1:7" s="194" customFormat="1" ht="20" customHeight="1">
      <c r="A16" s="196"/>
      <c r="B16" s="203" t="s">
        <v>237</v>
      </c>
      <c r="C16" s="213"/>
      <c r="D16" s="213"/>
      <c r="E16" s="213"/>
      <c r="F16" s="213"/>
      <c r="G16" s="213"/>
    </row>
    <row r="17" spans="1:7" s="194" customFormat="1" ht="20" customHeight="1">
      <c r="A17" s="196"/>
      <c r="B17" s="204" t="s">
        <v>238</v>
      </c>
      <c r="C17" s="214"/>
      <c r="D17" s="214"/>
      <c r="E17" s="214"/>
      <c r="F17" s="214"/>
      <c r="G17" s="214"/>
    </row>
    <row r="18" spans="1:7" s="194" customFormat="1" ht="20" customHeight="1">
      <c r="A18" s="196"/>
      <c r="B18" s="205" t="s">
        <v>239</v>
      </c>
      <c r="C18" s="206"/>
      <c r="D18" s="206"/>
      <c r="E18" s="206"/>
      <c r="F18" s="206"/>
      <c r="G18" s="206"/>
    </row>
    <row r="19" spans="1:7" s="194" customFormat="1" ht="20" customHeight="1">
      <c r="A19" s="196"/>
      <c r="B19" s="205" t="s">
        <v>240</v>
      </c>
      <c r="C19" s="206"/>
      <c r="D19" s="206"/>
      <c r="E19" s="206"/>
      <c r="F19" s="206"/>
      <c r="G19" s="206"/>
    </row>
    <row r="20" spans="1:7" s="194" customFormat="1" ht="20" customHeight="1">
      <c r="A20" s="196"/>
      <c r="B20" s="205" t="s">
        <v>241</v>
      </c>
      <c r="C20" s="206">
        <f>CAPEX!F24</f>
        <v>10000</v>
      </c>
      <c r="D20" s="206">
        <f>CAPEX!G24</f>
        <v>18000</v>
      </c>
      <c r="E20" s="206">
        <f>CAPEX!H24</f>
        <v>19000</v>
      </c>
      <c r="F20" s="206">
        <f>CAPEX!I24</f>
        <v>19000</v>
      </c>
      <c r="G20" s="206">
        <f>CAPEX!J24</f>
        <v>18000</v>
      </c>
    </row>
    <row r="21" spans="1:7" s="194" customFormat="1" ht="20" customHeight="1">
      <c r="A21" s="196"/>
      <c r="B21" s="205" t="s">
        <v>242</v>
      </c>
      <c r="C21" s="206"/>
      <c r="D21" s="206"/>
      <c r="E21" s="206"/>
      <c r="F21" s="206"/>
      <c r="G21" s="206"/>
    </row>
    <row r="22" spans="1:7" s="194" customFormat="1" ht="20" customHeight="1">
      <c r="A22" s="196"/>
      <c r="B22" s="205" t="s">
        <v>243</v>
      </c>
      <c r="C22" s="206"/>
      <c r="D22" s="206"/>
      <c r="E22" s="206"/>
      <c r="F22" s="206"/>
      <c r="G22" s="206"/>
    </row>
    <row r="23" spans="1:7" s="194" customFormat="1" ht="20" customHeight="1" thickBot="1">
      <c r="A23" s="196"/>
      <c r="B23" s="207" t="s">
        <v>244</v>
      </c>
      <c r="C23" s="208">
        <f>CAPEX!F11</f>
        <v>496034.875</v>
      </c>
      <c r="D23" s="208">
        <f>CAPEX!G11</f>
        <v>637672.75</v>
      </c>
      <c r="E23" s="208">
        <f>CAPEX!H11</f>
        <v>648060.625</v>
      </c>
      <c r="F23" s="208">
        <f>CAPEX!I11</f>
        <v>704310.625</v>
      </c>
      <c r="G23" s="208">
        <f>CAPEX!J11</f>
        <v>760560.625</v>
      </c>
    </row>
    <row r="24" spans="1:7" s="194" customFormat="1" ht="20" customHeight="1">
      <c r="A24" s="196"/>
      <c r="B24" s="215" t="s">
        <v>245</v>
      </c>
      <c r="C24" s="216">
        <f>SUM(C17:C23)</f>
        <v>506034.875</v>
      </c>
      <c r="D24" s="216">
        <f>SUM(D17:D23)</f>
        <v>655672.75</v>
      </c>
      <c r="E24" s="216">
        <f>SUM(E17:E23)</f>
        <v>667060.625</v>
      </c>
      <c r="F24" s="216">
        <f>SUM(F17:F23)</f>
        <v>723310.625</v>
      </c>
      <c r="G24" s="216">
        <f>SUM(G17:G23)</f>
        <v>778560.625</v>
      </c>
    </row>
    <row r="25" spans="1:7" s="194" customFormat="1" ht="20" customHeight="1">
      <c r="A25" s="196"/>
      <c r="B25" s="217" t="s">
        <v>246</v>
      </c>
      <c r="C25" s="218">
        <f>SUM(C14+C24)</f>
        <v>2564415.583333333</v>
      </c>
      <c r="D25" s="218">
        <f>SUM(D14+D24)</f>
        <v>1350605.9646565847</v>
      </c>
      <c r="E25" s="218">
        <f>SUM(E14+E24)</f>
        <v>777501.3873626017</v>
      </c>
      <c r="F25" s="218">
        <f>SUM(F14+F24)</f>
        <v>1844702.464742016</v>
      </c>
      <c r="G25" s="218">
        <f>SUM(G14+G24)</f>
        <v>8587564.3046649061</v>
      </c>
    </row>
    <row r="26" spans="1:7" s="194" customFormat="1" ht="30" customHeight="1">
      <c r="A26" s="196"/>
      <c r="B26" s="219"/>
      <c r="C26" s="220"/>
      <c r="D26" s="220"/>
      <c r="E26" s="220"/>
      <c r="F26" s="220"/>
      <c r="G26" s="220"/>
    </row>
    <row r="27" spans="1:7" s="194" customFormat="1" ht="22.5" customHeight="1" thickBot="1">
      <c r="A27" s="196"/>
      <c r="B27" s="221" t="s">
        <v>247</v>
      </c>
      <c r="C27" s="222"/>
      <c r="D27" s="222"/>
      <c r="E27" s="222"/>
      <c r="F27" s="222"/>
      <c r="G27" s="222"/>
    </row>
    <row r="28" spans="1:7" s="194" customFormat="1" ht="20" customHeight="1" thickBot="1">
      <c r="A28" s="196"/>
      <c r="B28" s="223"/>
      <c r="C28" s="224" t="s">
        <v>227</v>
      </c>
      <c r="D28" s="224" t="s">
        <v>228</v>
      </c>
      <c r="E28" s="224" t="s">
        <v>229</v>
      </c>
      <c r="F28" s="224" t="s">
        <v>229</v>
      </c>
      <c r="G28" s="224" t="s">
        <v>229</v>
      </c>
    </row>
    <row r="29" spans="1:7" s="194" customFormat="1" ht="20" customHeight="1">
      <c r="A29" s="196"/>
      <c r="B29" s="203" t="s">
        <v>248</v>
      </c>
      <c r="C29" s="203"/>
      <c r="D29" s="203"/>
      <c r="E29" s="203"/>
      <c r="F29" s="203"/>
      <c r="G29" s="203"/>
    </row>
    <row r="30" spans="1:7" s="194" customFormat="1" ht="20" customHeight="1">
      <c r="A30" s="196"/>
      <c r="B30" s="204" t="s">
        <v>249</v>
      </c>
      <c r="C30" s="214">
        <v>73025</v>
      </c>
      <c r="D30" s="214"/>
      <c r="E30" s="214"/>
      <c r="F30" s="214"/>
      <c r="G30" s="214"/>
    </row>
    <row r="31" spans="1:7" s="194" customFormat="1" ht="20" customHeight="1">
      <c r="A31" s="196"/>
      <c r="B31" s="205" t="s">
        <v>250</v>
      </c>
      <c r="C31" s="206"/>
      <c r="D31" s="206"/>
      <c r="E31" s="206"/>
      <c r="F31" s="206"/>
      <c r="G31" s="206"/>
    </row>
    <row r="32" spans="1:7" s="194" customFormat="1" ht="20" customHeight="1">
      <c r="A32" s="196"/>
      <c r="B32" s="205" t="s">
        <v>251</v>
      </c>
      <c r="C32" s="206">
        <f>'Plan Income Statement'!C29</f>
        <v>0</v>
      </c>
      <c r="D32" s="206">
        <f>'Plan Income Statement'!E29</f>
        <v>0</v>
      </c>
      <c r="E32" s="206">
        <f>'Plan Income Statement'!G29</f>
        <v>0</v>
      </c>
      <c r="F32" s="206">
        <f>'Plan Income Statement'!I29</f>
        <v>-161391.96794901695</v>
      </c>
      <c r="G32" s="206">
        <f>'Plan Income Statement'!K29</f>
        <v>1305944.0756750361</v>
      </c>
    </row>
    <row r="33" spans="1:7" s="194" customFormat="1" ht="20" customHeight="1" thickBot="1">
      <c r="A33" s="196"/>
      <c r="B33" s="207" t="s">
        <v>252</v>
      </c>
      <c r="C33" s="208"/>
      <c r="D33" s="208"/>
      <c r="E33" s="208"/>
      <c r="F33" s="208"/>
      <c r="G33" s="208"/>
    </row>
    <row r="34" spans="1:7" s="194" customFormat="1" ht="20" customHeight="1">
      <c r="A34" s="196"/>
      <c r="B34" s="209" t="s">
        <v>253</v>
      </c>
      <c r="C34" s="210">
        <f>SUM(C30:C33)</f>
        <v>73025</v>
      </c>
      <c r="D34" s="210">
        <f>SUM(D30:D33)</f>
        <v>0</v>
      </c>
      <c r="E34" s="210">
        <f>SUM(E30:E33)</f>
        <v>0</v>
      </c>
      <c r="F34" s="210">
        <f>SUM(F30:F33)</f>
        <v>-161391.96794901695</v>
      </c>
      <c r="G34" s="210">
        <f>SUM(G30:G33)</f>
        <v>1305944.0756750361</v>
      </c>
    </row>
    <row r="35" spans="1:7" s="194" customFormat="1" ht="20" customHeight="1">
      <c r="A35" s="196"/>
      <c r="B35" s="222"/>
      <c r="C35" s="225"/>
      <c r="D35" s="225"/>
      <c r="E35" s="225"/>
      <c r="F35" s="225"/>
      <c r="G35" s="225"/>
    </row>
    <row r="36" spans="1:7" s="194" customFormat="1" ht="20" customHeight="1">
      <c r="A36" s="196"/>
      <c r="B36" s="203" t="s">
        <v>254</v>
      </c>
      <c r="C36" s="213"/>
      <c r="D36" s="213"/>
      <c r="E36" s="213"/>
      <c r="F36" s="213"/>
      <c r="G36" s="213"/>
    </row>
    <row r="37" spans="1:7" s="194" customFormat="1" ht="20" customHeight="1">
      <c r="A37" s="196"/>
      <c r="B37" s="204" t="s">
        <v>255</v>
      </c>
      <c r="C37" s="206">
        <v>0</v>
      </c>
      <c r="D37" s="206">
        <v>0</v>
      </c>
      <c r="E37" s="206">
        <v>0</v>
      </c>
      <c r="F37" s="206">
        <v>0</v>
      </c>
      <c r="G37" s="206">
        <v>0</v>
      </c>
    </row>
    <row r="38" spans="1:7" s="194" customFormat="1" ht="20" customHeight="1">
      <c r="A38" s="196"/>
      <c r="B38" s="205" t="s">
        <v>256</v>
      </c>
      <c r="C38" s="425">
        <f>Loan!O21</f>
        <v>467125</v>
      </c>
      <c r="D38" s="425">
        <f>Loan!AA21</f>
        <v>290000</v>
      </c>
      <c r="E38" s="425">
        <f>Loan!AM21</f>
        <v>290000</v>
      </c>
      <c r="F38" s="425">
        <f>Loan!AY21</f>
        <v>290000</v>
      </c>
      <c r="G38" s="425">
        <f>Loan!BK21</f>
        <v>0</v>
      </c>
    </row>
    <row r="39" spans="1:7" s="194" customFormat="1" ht="20" customHeight="1" thickBot="1">
      <c r="A39" s="196"/>
      <c r="B39" s="207" t="s">
        <v>257</v>
      </c>
      <c r="C39" s="208"/>
      <c r="D39" s="208"/>
      <c r="E39" s="208"/>
      <c r="F39" s="208"/>
      <c r="G39" s="208"/>
    </row>
    <row r="40" spans="1:7" s="194" customFormat="1" ht="20" customHeight="1">
      <c r="A40" s="196"/>
      <c r="B40" s="209" t="s">
        <v>258</v>
      </c>
      <c r="C40" s="210">
        <f>SUM(C37:C39)</f>
        <v>467125</v>
      </c>
      <c r="D40" s="210">
        <f>SUM(D37:D39)</f>
        <v>290000</v>
      </c>
      <c r="E40" s="210">
        <f>SUM(E37:E39)</f>
        <v>290000</v>
      </c>
      <c r="F40" s="210">
        <f>SUM(F37:F39)</f>
        <v>290000</v>
      </c>
      <c r="G40" s="210">
        <f>SUM(G37:G39)</f>
        <v>0</v>
      </c>
    </row>
    <row r="41" spans="1:7" s="194" customFormat="1" ht="20" customHeight="1">
      <c r="A41" s="196"/>
      <c r="B41" s="211"/>
      <c r="C41" s="212"/>
      <c r="D41" s="212"/>
      <c r="E41" s="212"/>
      <c r="F41" s="212"/>
      <c r="G41" s="212"/>
    </row>
    <row r="42" spans="1:7" s="194" customFormat="1" ht="20" customHeight="1">
      <c r="A42" s="196"/>
      <c r="B42" s="203" t="s">
        <v>259</v>
      </c>
      <c r="C42" s="213"/>
      <c r="D42" s="213"/>
      <c r="E42" s="213"/>
      <c r="F42" s="213"/>
      <c r="G42" s="213"/>
    </row>
    <row r="43" spans="1:7" s="194" customFormat="1" ht="20" customHeight="1">
      <c r="A43" s="196"/>
      <c r="B43" s="204" t="s">
        <v>260</v>
      </c>
      <c r="C43" s="214">
        <f>2500000+100</f>
        <v>2500100</v>
      </c>
      <c r="D43" s="214">
        <f>+C43</f>
        <v>2500100</v>
      </c>
      <c r="E43" s="214">
        <f>+D43</f>
        <v>2500100</v>
      </c>
      <c r="F43" s="214">
        <f>+E43</f>
        <v>2500100</v>
      </c>
      <c r="G43" s="214">
        <f>+F43</f>
        <v>2500100</v>
      </c>
    </row>
    <row r="44" spans="1:7" s="194" customFormat="1" ht="20" customHeight="1">
      <c r="A44" s="196"/>
      <c r="B44" s="205" t="s">
        <v>261</v>
      </c>
      <c r="C44" s="206"/>
      <c r="D44" s="206"/>
      <c r="E44" s="206"/>
      <c r="F44" s="206"/>
      <c r="G44" s="206"/>
    </row>
    <row r="45" spans="1:7" s="194" customFormat="1" ht="20" customHeight="1" thickBot="1">
      <c r="A45" s="196"/>
      <c r="B45" s="207" t="s">
        <v>262</v>
      </c>
      <c r="C45" s="208">
        <f>+'Plan Income Statement'!C30+'Plan Cash Flow Statement'!C10-83262</f>
        <v>-475834.41666666669</v>
      </c>
      <c r="D45" s="208">
        <f>+C45+'Plan Income Statement'!E30</f>
        <v>-1439494.0353434153</v>
      </c>
      <c r="E45" s="208">
        <f>+D45+'Plan Income Statement'!G30-'Plan Cash Flow Statement'!E21</f>
        <v>-2012598.6126373983</v>
      </c>
      <c r="F45" s="208">
        <f>+E45+'Plan Income Statement'!I30-'Plan Cash Flow Statement'!F21</f>
        <v>-784005.567308967</v>
      </c>
      <c r="G45" s="208">
        <f>+F45+'Plan Income Statement'!K30-'Plan Cash Flow Statement'!G21</f>
        <v>4781520.2289898712</v>
      </c>
    </row>
    <row r="46" spans="1:7" s="194" customFormat="1" ht="20" customHeight="1">
      <c r="A46" s="196"/>
      <c r="B46" s="209" t="s">
        <v>263</v>
      </c>
      <c r="C46" s="210">
        <f>SUM(C42:C45)</f>
        <v>2024265.5833333333</v>
      </c>
      <c r="D46" s="210">
        <f>SUM(D42:D45)</f>
        <v>1060605.9646565847</v>
      </c>
      <c r="E46" s="210">
        <f>SUM(E42:E45)</f>
        <v>487501.3873626017</v>
      </c>
      <c r="F46" s="210">
        <f>SUM(F42:F45)</f>
        <v>1716094.432691033</v>
      </c>
      <c r="G46" s="210">
        <f>SUM(G42:G45)</f>
        <v>7281620.2289898712</v>
      </c>
    </row>
    <row r="47" spans="1:7" s="194" customFormat="1" ht="20" customHeight="1">
      <c r="A47" s="196"/>
      <c r="B47" s="217" t="s">
        <v>264</v>
      </c>
      <c r="C47" s="226">
        <f>SUM(C34+C40+C46)</f>
        <v>2564415.583333333</v>
      </c>
      <c r="D47" s="226">
        <f>SUM(D34+D40+D46)</f>
        <v>1350605.9646565847</v>
      </c>
      <c r="E47" s="226">
        <f>SUM(E34+E40+E46)</f>
        <v>777501.3873626017</v>
      </c>
      <c r="F47" s="226">
        <f>SUM(F34+F40+F46)</f>
        <v>1844702.464742016</v>
      </c>
      <c r="G47" s="226">
        <f>SUM(G34+G40+G46)</f>
        <v>8587564.304664908</v>
      </c>
    </row>
    <row r="48" spans="1:7">
      <c r="B48" s="227"/>
    </row>
    <row r="50" spans="3:7">
      <c r="C50" s="334"/>
      <c r="D50" s="334"/>
      <c r="E50" s="334"/>
      <c r="F50" s="334"/>
      <c r="G50" s="334"/>
    </row>
    <row r="51" spans="3:7">
      <c r="C51" s="334">
        <f>C47-C25</f>
        <v>0</v>
      </c>
      <c r="D51" s="334">
        <f>D47-D25</f>
        <v>0</v>
      </c>
      <c r="E51" s="334">
        <f>E47-E25</f>
        <v>0</v>
      </c>
      <c r="F51" s="334">
        <f>F47-F25</f>
        <v>0</v>
      </c>
      <c r="G51" s="334">
        <f>G47-G25</f>
        <v>0</v>
      </c>
    </row>
    <row r="52" spans="3:7">
      <c r="D52" s="334">
        <f>C51-D51</f>
        <v>0</v>
      </c>
      <c r="E52" s="334">
        <f>D51-E51</f>
        <v>0</v>
      </c>
      <c r="F52" s="334">
        <f>E51-F51</f>
        <v>0</v>
      </c>
      <c r="G52" s="334">
        <f>F51-G51</f>
        <v>0</v>
      </c>
    </row>
  </sheetData>
  <sheetProtection algorithmName="SHA-512" hashValue="3E0pp4AKw3n2hfWWKzltU8h4lD92FT9dlso5oFMc8deUHAsmkqEDK1CFv9yc7UjBb6CbL/vjD5wX0FcMeWt33A==" saltValue="e2eCc+k/r+MkkzbHkgURhg==" spinCount="100000" sheet="1" objects="1" scenarios="1"/>
  <pageMargins left="0.51181102362204722" right="0.51181102362204722" top="0.55118110236220474" bottom="0.23622047244094491" header="0.51181102362204722" footer="0.51181102362204722"/>
  <pageSetup paperSize="9" scale="70" orientation="portrait"/>
  <headerFooter alignWithMargins="0"/>
  <colBreaks count="1" manualBreakCount="1">
    <brk id="5" max="49" man="1"/>
  </col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93AFC-8C85-7242-9152-3ED2C44527EB}">
  <dimension ref="C2:I37"/>
  <sheetViews>
    <sheetView showGridLines="0" zoomScale="119" workbookViewId="0">
      <selection activeCell="D21" sqref="D21"/>
    </sheetView>
  </sheetViews>
  <sheetFormatPr baseColWidth="10" defaultRowHeight="24"/>
  <cols>
    <col min="1" max="2" width="10.83203125" style="405"/>
    <col min="3" max="3" width="42.6640625" style="405" customWidth="1"/>
    <col min="4" max="4" width="31.83203125" style="405" customWidth="1"/>
    <col min="5" max="5" width="19.1640625" style="405" bestFit="1" customWidth="1"/>
    <col min="6" max="6" width="21" style="405" bestFit="1" customWidth="1"/>
    <col min="7" max="7" width="18.1640625" style="405" bestFit="1" customWidth="1"/>
    <col min="8" max="9" width="20" style="405" bestFit="1" customWidth="1"/>
    <col min="10" max="16384" width="10.83203125" style="405"/>
  </cols>
  <sheetData>
    <row r="2" spans="3:9">
      <c r="C2" s="418" t="s">
        <v>366</v>
      </c>
    </row>
    <row r="4" spans="3:9">
      <c r="C4" s="424" t="s">
        <v>433</v>
      </c>
      <c r="D4" s="478">
        <v>0.2</v>
      </c>
    </row>
    <row r="5" spans="3:9">
      <c r="C5" s="424" t="s">
        <v>436</v>
      </c>
      <c r="D5" s="478">
        <v>0.15</v>
      </c>
    </row>
    <row r="6" spans="3:9">
      <c r="E6" s="405">
        <v>1</v>
      </c>
      <c r="F6" s="405">
        <v>2</v>
      </c>
      <c r="G6" s="405">
        <v>3</v>
      </c>
      <c r="H6" s="405">
        <v>4</v>
      </c>
      <c r="I6" s="405">
        <v>5</v>
      </c>
    </row>
    <row r="7" spans="3:9">
      <c r="C7" s="484" t="s">
        <v>354</v>
      </c>
      <c r="D7" s="485"/>
      <c r="E7" s="404">
        <f>'Plan Cash Flow Statement'!C11</f>
        <v>-371710.29166666669</v>
      </c>
      <c r="F7" s="404">
        <f>'Plan Cash Flow Statement'!D11</f>
        <v>-853297.49367674871</v>
      </c>
      <c r="G7" s="404">
        <f>'Plan Cash Flow Statement'!E11</f>
        <v>-429492.45229398296</v>
      </c>
      <c r="H7" s="404">
        <f>'Plan Cash Flow Statement'!F11</f>
        <v>1165951.0773794143</v>
      </c>
      <c r="I7" s="404">
        <f>'Plan Cash Flow Statement'!G11</f>
        <v>7107611.839922891</v>
      </c>
    </row>
    <row r="8" spans="3:9">
      <c r="C8" s="486" t="s">
        <v>355</v>
      </c>
      <c r="D8" s="487"/>
      <c r="E8" s="406">
        <f>$D$4</f>
        <v>0.2</v>
      </c>
      <c r="F8" s="406">
        <f t="shared" ref="F8:I8" si="0">$D$4</f>
        <v>0.2</v>
      </c>
      <c r="G8" s="406">
        <f t="shared" si="0"/>
        <v>0.2</v>
      </c>
      <c r="H8" s="406">
        <f t="shared" si="0"/>
        <v>0.2</v>
      </c>
      <c r="I8" s="406">
        <f t="shared" si="0"/>
        <v>0.2</v>
      </c>
    </row>
    <row r="9" spans="3:9">
      <c r="C9" s="486" t="s">
        <v>356</v>
      </c>
      <c r="D9" s="487"/>
      <c r="E9" s="408">
        <f>(1+E8)^E6</f>
        <v>1.2</v>
      </c>
      <c r="F9" s="408">
        <f t="shared" ref="F9:I9" si="1">(1+F8)^F6</f>
        <v>1.44</v>
      </c>
      <c r="G9" s="408">
        <f t="shared" si="1"/>
        <v>1.728</v>
      </c>
      <c r="H9" s="408">
        <f t="shared" si="1"/>
        <v>2.0735999999999999</v>
      </c>
      <c r="I9" s="408">
        <f t="shared" si="1"/>
        <v>2.4883199999999999</v>
      </c>
    </row>
    <row r="10" spans="3:9">
      <c r="C10" s="484" t="s">
        <v>357</v>
      </c>
      <c r="D10" s="485"/>
      <c r="E10" s="407">
        <f>E7/E9</f>
        <v>-309758.57638888893</v>
      </c>
      <c r="F10" s="407">
        <f t="shared" ref="F10:I10" si="2">F7/F9</f>
        <v>-592567.70394218666</v>
      </c>
      <c r="G10" s="407">
        <f t="shared" si="2"/>
        <v>-248548.87285531423</v>
      </c>
      <c r="H10" s="407">
        <f t="shared" si="2"/>
        <v>562283.50568065897</v>
      </c>
      <c r="I10" s="407">
        <f t="shared" si="2"/>
        <v>2856389.7890636618</v>
      </c>
    </row>
    <row r="13" spans="3:9">
      <c r="C13" s="412" t="s">
        <v>358</v>
      </c>
      <c r="D13" s="413"/>
    </row>
    <row r="14" spans="3:9">
      <c r="C14" s="414" t="s">
        <v>365</v>
      </c>
      <c r="D14" s="415"/>
    </row>
    <row r="15" spans="3:9">
      <c r="C15" s="416" t="s">
        <v>439</v>
      </c>
      <c r="D15" s="409">
        <f>SUM(E10:I10)</f>
        <v>2267798.141557931</v>
      </c>
    </row>
    <row r="16" spans="3:9">
      <c r="C16" s="417" t="s">
        <v>359</v>
      </c>
      <c r="D16" s="410">
        <f>I7*(1+D5)/(D4-D5)</f>
        <v>163475072.31822643</v>
      </c>
    </row>
    <row r="17" spans="3:4">
      <c r="C17" s="416" t="s">
        <v>360</v>
      </c>
      <c r="D17" s="409">
        <f>D16/I9</f>
        <v>65696965.148464195</v>
      </c>
    </row>
    <row r="18" spans="3:4">
      <c r="C18" s="416" t="s">
        <v>361</v>
      </c>
      <c r="D18" s="409">
        <f>D15+D17</f>
        <v>67964763.29002212</v>
      </c>
    </row>
    <row r="19" spans="3:4">
      <c r="C19" s="417" t="s">
        <v>362</v>
      </c>
      <c r="D19" s="483">
        <f>'Plan Balance Sheet'!C38</f>
        <v>467125</v>
      </c>
    </row>
    <row r="20" spans="3:4">
      <c r="C20" s="417" t="s">
        <v>363</v>
      </c>
      <c r="D20" s="411">
        <v>0</v>
      </c>
    </row>
    <row r="21" spans="3:4">
      <c r="C21" s="416" t="s">
        <v>364</v>
      </c>
      <c r="D21" s="409">
        <f>SUM(D18:D20)</f>
        <v>68431888.29002212</v>
      </c>
    </row>
    <row r="25" spans="3:4">
      <c r="C25" s="418" t="s">
        <v>367</v>
      </c>
    </row>
    <row r="27" spans="3:4">
      <c r="C27" s="417" t="s">
        <v>368</v>
      </c>
      <c r="D27" s="410">
        <f>'Plan Income Statement'!K23</f>
        <v>6871469.871973874</v>
      </c>
    </row>
    <row r="28" spans="3:4">
      <c r="C28" s="416" t="s">
        <v>369</v>
      </c>
      <c r="D28" s="410">
        <f>D27/I9</f>
        <v>2761489.628333122</v>
      </c>
    </row>
    <row r="29" spans="3:4">
      <c r="C29" s="417" t="s">
        <v>437</v>
      </c>
      <c r="D29" s="482">
        <v>11.38</v>
      </c>
    </row>
    <row r="30" spans="3:4">
      <c r="C30" s="416" t="s">
        <v>369</v>
      </c>
      <c r="D30" s="419">
        <f>D28*D29</f>
        <v>31425751.970430929</v>
      </c>
    </row>
    <row r="34" spans="3:3">
      <c r="C34" s="477" t="s">
        <v>432</v>
      </c>
    </row>
    <row r="35" spans="3:3">
      <c r="C35" s="477" t="s">
        <v>435</v>
      </c>
    </row>
    <row r="36" spans="3:3">
      <c r="C36" s="477" t="s">
        <v>438</v>
      </c>
    </row>
    <row r="37" spans="3:3">
      <c r="C37" s="477" t="s">
        <v>434</v>
      </c>
    </row>
  </sheetData>
  <sheetProtection algorithmName="SHA-512" hashValue="1YvVNc/XBYqAT638NtoedSLNdbknnv0ykPjXj+ktiwxHnQNBVhc1IkKf0a2Exie5T3joR1MmvLpDjeV7LAVa9Q==" saltValue="DVDba1p5BYjGpffVs+HDQg==" spinCount="100000" sheet="1" objects="1" scenarios="1"/>
  <mergeCells count="4">
    <mergeCell ref="C7:D7"/>
    <mergeCell ref="C8:D8"/>
    <mergeCell ref="C9:D9"/>
    <mergeCell ref="C10:D10"/>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3"/>
  <dimension ref="A1:BQ81"/>
  <sheetViews>
    <sheetView topLeftCell="A35" workbookViewId="0">
      <selection activeCell="C67" sqref="C67"/>
    </sheetView>
  </sheetViews>
  <sheetFormatPr baseColWidth="10" defaultColWidth="10.83203125" defaultRowHeight="19"/>
  <cols>
    <col min="1" max="1" width="31.83203125" style="80" bestFit="1" customWidth="1"/>
    <col min="2" max="2" width="10.83203125" style="80"/>
    <col min="3" max="3" width="14.83203125" style="80" bestFit="1" customWidth="1"/>
    <col min="4" max="4" width="12.1640625" style="80" bestFit="1" customWidth="1"/>
    <col min="5" max="5" width="15" style="80" bestFit="1" customWidth="1"/>
    <col min="6" max="6" width="12.33203125" style="80" customWidth="1"/>
    <col min="7" max="7" width="12.83203125" style="80" bestFit="1" customWidth="1"/>
    <col min="8" max="8" width="10.83203125" style="80"/>
    <col min="9" max="9" width="17.5" style="80" bestFit="1" customWidth="1"/>
    <col min="10" max="10" width="12.33203125" style="80" bestFit="1" customWidth="1"/>
    <col min="11" max="11" width="15.1640625" style="80" bestFit="1" customWidth="1"/>
    <col min="12" max="13" width="12.33203125" style="80" bestFit="1" customWidth="1"/>
    <col min="14" max="14" width="13.1640625" style="80" bestFit="1" customWidth="1"/>
    <col min="15" max="16" width="11.1640625" style="80" bestFit="1" customWidth="1"/>
    <col min="17" max="18" width="13.1640625" style="80" bestFit="1" customWidth="1"/>
    <col min="19" max="19" width="11.1640625" style="80" bestFit="1" customWidth="1"/>
    <col min="20" max="20" width="13.1640625" style="80" bestFit="1" customWidth="1"/>
    <col min="21" max="22" width="11.1640625" style="80" bestFit="1" customWidth="1"/>
    <col min="23" max="23" width="14.83203125" style="80" bestFit="1" customWidth="1"/>
    <col min="24" max="25" width="11.1640625" style="80" bestFit="1" customWidth="1"/>
    <col min="26" max="31" width="11" style="80" bestFit="1" customWidth="1"/>
    <col min="32" max="33" width="12.1640625" style="80" bestFit="1" customWidth="1"/>
    <col min="34" max="34" width="11" style="80" bestFit="1" customWidth="1"/>
    <col min="35" max="35" width="12.1640625" style="80" bestFit="1" customWidth="1"/>
    <col min="36" max="36" width="11" style="80" bestFit="1" customWidth="1"/>
    <col min="37" max="37" width="12.5" style="80" customWidth="1"/>
    <col min="38" max="69" width="11" style="80" bestFit="1" customWidth="1"/>
    <col min="70" max="16384" width="10.83203125" style="80"/>
  </cols>
  <sheetData>
    <row r="1" spans="1:69" s="79" customFormat="1">
      <c r="J1" s="79">
        <v>1</v>
      </c>
      <c r="K1" s="79">
        <v>2</v>
      </c>
      <c r="L1" s="79">
        <v>3</v>
      </c>
      <c r="M1" s="79">
        <v>4</v>
      </c>
      <c r="N1" s="79">
        <v>5</v>
      </c>
      <c r="O1" s="79">
        <v>6</v>
      </c>
      <c r="P1" s="79">
        <v>7</v>
      </c>
      <c r="Q1" s="79">
        <v>8</v>
      </c>
      <c r="R1" s="79">
        <v>9</v>
      </c>
      <c r="S1" s="79">
        <v>10</v>
      </c>
      <c r="T1" s="79">
        <v>11</v>
      </c>
      <c r="U1" s="79">
        <v>12</v>
      </c>
      <c r="V1" s="79">
        <v>13</v>
      </c>
      <c r="W1" s="79">
        <v>14</v>
      </c>
      <c r="X1" s="79">
        <v>15</v>
      </c>
      <c r="Y1" s="79">
        <v>16</v>
      </c>
      <c r="Z1" s="79">
        <v>17</v>
      </c>
      <c r="AA1" s="79">
        <v>18</v>
      </c>
      <c r="AB1" s="79">
        <v>19</v>
      </c>
      <c r="AC1" s="79">
        <v>20</v>
      </c>
      <c r="AD1" s="79">
        <v>21</v>
      </c>
      <c r="AE1" s="79">
        <v>22</v>
      </c>
      <c r="AF1" s="79">
        <v>23</v>
      </c>
      <c r="AG1" s="79">
        <v>24</v>
      </c>
      <c r="AH1" s="79">
        <v>25</v>
      </c>
      <c r="AI1" s="79">
        <v>26</v>
      </c>
      <c r="AJ1" s="79">
        <v>27</v>
      </c>
      <c r="AK1" s="79">
        <v>28</v>
      </c>
      <c r="AL1" s="79">
        <v>29</v>
      </c>
      <c r="AM1" s="79">
        <v>30</v>
      </c>
      <c r="AN1" s="79">
        <v>31</v>
      </c>
      <c r="AO1" s="79">
        <v>32</v>
      </c>
      <c r="AP1" s="79">
        <v>33</v>
      </c>
      <c r="AQ1" s="79">
        <v>34</v>
      </c>
      <c r="AR1" s="79">
        <v>35</v>
      </c>
      <c r="AS1" s="79">
        <v>36</v>
      </c>
      <c r="AT1" s="79">
        <v>37</v>
      </c>
      <c r="AU1" s="79">
        <v>38</v>
      </c>
      <c r="AV1" s="79">
        <v>39</v>
      </c>
      <c r="AW1" s="79">
        <v>40</v>
      </c>
      <c r="AX1" s="79">
        <v>41</v>
      </c>
      <c r="AY1" s="79">
        <v>42</v>
      </c>
      <c r="AZ1" s="79">
        <v>43</v>
      </c>
      <c r="BA1" s="79">
        <v>44</v>
      </c>
      <c r="BB1" s="79">
        <v>45</v>
      </c>
      <c r="BC1" s="79">
        <v>46</v>
      </c>
      <c r="BD1" s="79">
        <v>47</v>
      </c>
      <c r="BE1" s="79">
        <v>48</v>
      </c>
      <c r="BF1" s="79">
        <v>49</v>
      </c>
      <c r="BG1" s="79">
        <v>50</v>
      </c>
      <c r="BH1" s="79">
        <v>51</v>
      </c>
      <c r="BI1" s="79">
        <v>52</v>
      </c>
      <c r="BJ1" s="79">
        <v>53</v>
      </c>
      <c r="BK1" s="79">
        <v>54</v>
      </c>
      <c r="BL1" s="79">
        <v>55</v>
      </c>
      <c r="BM1" s="79">
        <v>56</v>
      </c>
      <c r="BN1" s="79">
        <v>57</v>
      </c>
      <c r="BO1" s="79">
        <v>58</v>
      </c>
      <c r="BP1" s="79">
        <v>59</v>
      </c>
      <c r="BQ1" s="79">
        <v>60</v>
      </c>
    </row>
    <row r="2" spans="1:69">
      <c r="C2" s="88" t="s">
        <v>91</v>
      </c>
      <c r="D2" s="88" t="s">
        <v>92</v>
      </c>
      <c r="E2" s="88" t="s">
        <v>93</v>
      </c>
      <c r="F2" s="88" t="s">
        <v>94</v>
      </c>
      <c r="G2" s="89" t="s">
        <v>95</v>
      </c>
      <c r="J2" s="14">
        <v>43191</v>
      </c>
      <c r="K2" s="14">
        <v>43221</v>
      </c>
      <c r="L2" s="14">
        <v>43252</v>
      </c>
      <c r="M2" s="14">
        <v>43282</v>
      </c>
      <c r="N2" s="14">
        <v>43313</v>
      </c>
      <c r="O2" s="14">
        <v>43344</v>
      </c>
      <c r="P2" s="14">
        <v>43374</v>
      </c>
      <c r="Q2" s="14">
        <v>43405</v>
      </c>
      <c r="R2" s="14">
        <v>43435</v>
      </c>
      <c r="S2" s="14">
        <v>43466</v>
      </c>
      <c r="T2" s="14">
        <v>43497</v>
      </c>
      <c r="U2" s="14">
        <v>43525</v>
      </c>
      <c r="V2" s="13">
        <v>43556</v>
      </c>
      <c r="W2" s="13">
        <v>43586</v>
      </c>
      <c r="X2" s="13">
        <v>43617</v>
      </c>
      <c r="Y2" s="13">
        <v>43647</v>
      </c>
      <c r="Z2" s="13">
        <v>43678</v>
      </c>
      <c r="AA2" s="13">
        <v>43709</v>
      </c>
      <c r="AB2" s="13">
        <v>43739</v>
      </c>
      <c r="AC2" s="13">
        <v>43770</v>
      </c>
      <c r="AD2" s="13">
        <v>43800</v>
      </c>
      <c r="AE2" s="13">
        <v>43831</v>
      </c>
      <c r="AF2" s="13">
        <v>43862</v>
      </c>
      <c r="AG2" s="13">
        <v>43891</v>
      </c>
      <c r="AH2" s="14">
        <v>43922</v>
      </c>
      <c r="AI2" s="14">
        <v>43952</v>
      </c>
      <c r="AJ2" s="14">
        <v>43983</v>
      </c>
      <c r="AK2" s="14">
        <v>44013</v>
      </c>
      <c r="AL2" s="14">
        <v>44044</v>
      </c>
      <c r="AM2" s="14">
        <v>44075</v>
      </c>
      <c r="AN2" s="14">
        <v>44105</v>
      </c>
      <c r="AO2" s="14">
        <v>44136</v>
      </c>
      <c r="AP2" s="14">
        <v>44166</v>
      </c>
      <c r="AQ2" s="14">
        <v>44197</v>
      </c>
      <c r="AR2" s="14">
        <v>44228</v>
      </c>
      <c r="AS2" s="14">
        <v>44256</v>
      </c>
      <c r="AT2" s="13">
        <v>44287</v>
      </c>
      <c r="AU2" s="13">
        <v>44317</v>
      </c>
      <c r="AV2" s="13">
        <v>44348</v>
      </c>
      <c r="AW2" s="13">
        <v>44378</v>
      </c>
      <c r="AX2" s="13">
        <v>44409</v>
      </c>
      <c r="AY2" s="13">
        <v>44440</v>
      </c>
      <c r="AZ2" s="13">
        <v>44470</v>
      </c>
      <c r="BA2" s="13">
        <v>44501</v>
      </c>
      <c r="BB2" s="13">
        <v>44531</v>
      </c>
      <c r="BC2" s="13">
        <v>44562</v>
      </c>
      <c r="BD2" s="13">
        <v>44593</v>
      </c>
      <c r="BE2" s="13">
        <v>44621</v>
      </c>
      <c r="BF2" s="12">
        <v>44652</v>
      </c>
      <c r="BG2" s="12">
        <v>44682</v>
      </c>
      <c r="BH2" s="12">
        <v>44713</v>
      </c>
      <c r="BI2" s="12">
        <v>44743</v>
      </c>
      <c r="BJ2" s="12">
        <v>44774</v>
      </c>
      <c r="BK2" s="12">
        <v>44805</v>
      </c>
      <c r="BL2" s="12">
        <v>44835</v>
      </c>
      <c r="BM2" s="12">
        <v>44866</v>
      </c>
      <c r="BN2" s="12">
        <v>44896</v>
      </c>
      <c r="BO2" s="12">
        <v>44927</v>
      </c>
      <c r="BP2" s="12">
        <v>44958</v>
      </c>
      <c r="BQ2" s="12">
        <v>44986</v>
      </c>
    </row>
    <row r="3" spans="1:69">
      <c r="A3" s="87" t="s">
        <v>122</v>
      </c>
      <c r="B3" s="80" t="s">
        <v>96</v>
      </c>
      <c r="C3" s="94">
        <v>2080000</v>
      </c>
      <c r="D3" s="82">
        <v>43221</v>
      </c>
      <c r="E3" s="82">
        <v>43465</v>
      </c>
      <c r="F3" s="92">
        <v>0.06</v>
      </c>
      <c r="G3" s="80" t="s">
        <v>88</v>
      </c>
      <c r="H3" s="79" t="s">
        <v>88</v>
      </c>
      <c r="I3" s="80" t="s">
        <v>107</v>
      </c>
      <c r="J3" s="81">
        <f t="shared" ref="J3:AO3" si="0">IF($C3&lt;&gt;0,IF(VLOOKUP($D3,calendar,2,0)=J$2,$C3,0),0)</f>
        <v>0</v>
      </c>
      <c r="K3" s="81">
        <f t="shared" si="0"/>
        <v>0</v>
      </c>
      <c r="L3" s="81">
        <f t="shared" si="0"/>
        <v>0</v>
      </c>
      <c r="M3" s="81">
        <f t="shared" si="0"/>
        <v>0</v>
      </c>
      <c r="N3" s="81">
        <f t="shared" si="0"/>
        <v>0</v>
      </c>
      <c r="O3" s="81">
        <f t="shared" si="0"/>
        <v>0</v>
      </c>
      <c r="P3" s="81">
        <f t="shared" si="0"/>
        <v>0</v>
      </c>
      <c r="Q3" s="81">
        <f t="shared" si="0"/>
        <v>0</v>
      </c>
      <c r="R3" s="81">
        <f t="shared" si="0"/>
        <v>0</v>
      </c>
      <c r="S3" s="81">
        <f t="shared" si="0"/>
        <v>0</v>
      </c>
      <c r="T3" s="81">
        <f t="shared" si="0"/>
        <v>0</v>
      </c>
      <c r="U3" s="81">
        <f t="shared" si="0"/>
        <v>0</v>
      </c>
      <c r="V3" s="81">
        <f t="shared" si="0"/>
        <v>0</v>
      </c>
      <c r="W3" s="81">
        <f t="shared" si="0"/>
        <v>0</v>
      </c>
      <c r="X3" s="81">
        <f t="shared" si="0"/>
        <v>0</v>
      </c>
      <c r="Y3" s="81">
        <f t="shared" si="0"/>
        <v>0</v>
      </c>
      <c r="Z3" s="81">
        <f t="shared" si="0"/>
        <v>0</v>
      </c>
      <c r="AA3" s="81">
        <f t="shared" si="0"/>
        <v>0</v>
      </c>
      <c r="AB3" s="81">
        <f t="shared" si="0"/>
        <v>0</v>
      </c>
      <c r="AC3" s="81">
        <f t="shared" si="0"/>
        <v>0</v>
      </c>
      <c r="AD3" s="81">
        <f t="shared" si="0"/>
        <v>0</v>
      </c>
      <c r="AE3" s="81">
        <f t="shared" si="0"/>
        <v>0</v>
      </c>
      <c r="AF3" s="81">
        <f t="shared" si="0"/>
        <v>0</v>
      </c>
      <c r="AG3" s="81">
        <f t="shared" si="0"/>
        <v>0</v>
      </c>
      <c r="AH3" s="81">
        <f t="shared" si="0"/>
        <v>0</v>
      </c>
      <c r="AI3" s="81">
        <f t="shared" si="0"/>
        <v>0</v>
      </c>
      <c r="AJ3" s="81">
        <f t="shared" si="0"/>
        <v>0</v>
      </c>
      <c r="AK3" s="81">
        <f t="shared" si="0"/>
        <v>0</v>
      </c>
      <c r="AL3" s="81">
        <f t="shared" si="0"/>
        <v>0</v>
      </c>
      <c r="AM3" s="81">
        <f t="shared" si="0"/>
        <v>0</v>
      </c>
      <c r="AN3" s="81">
        <f t="shared" si="0"/>
        <v>0</v>
      </c>
      <c r="AO3" s="81">
        <f t="shared" si="0"/>
        <v>0</v>
      </c>
      <c r="AP3" s="81">
        <f t="shared" ref="AP3:BQ3" si="1">IF($C3&lt;&gt;0,IF(VLOOKUP($D3,calendar,2,0)=AP$2,$C3,0),0)</f>
        <v>0</v>
      </c>
      <c r="AQ3" s="81">
        <f t="shared" si="1"/>
        <v>0</v>
      </c>
      <c r="AR3" s="81">
        <f t="shared" si="1"/>
        <v>0</v>
      </c>
      <c r="AS3" s="81">
        <f t="shared" si="1"/>
        <v>0</v>
      </c>
      <c r="AT3" s="81">
        <f t="shared" si="1"/>
        <v>0</v>
      </c>
      <c r="AU3" s="81">
        <f t="shared" si="1"/>
        <v>0</v>
      </c>
      <c r="AV3" s="81">
        <f t="shared" si="1"/>
        <v>0</v>
      </c>
      <c r="AW3" s="81">
        <f t="shared" si="1"/>
        <v>0</v>
      </c>
      <c r="AX3" s="81">
        <f t="shared" si="1"/>
        <v>0</v>
      </c>
      <c r="AY3" s="81">
        <f t="shared" si="1"/>
        <v>0</v>
      </c>
      <c r="AZ3" s="81">
        <f t="shared" si="1"/>
        <v>0</v>
      </c>
      <c r="BA3" s="81">
        <f t="shared" si="1"/>
        <v>0</v>
      </c>
      <c r="BB3" s="81">
        <f t="shared" si="1"/>
        <v>0</v>
      </c>
      <c r="BC3" s="81">
        <f t="shared" si="1"/>
        <v>0</v>
      </c>
      <c r="BD3" s="81">
        <f t="shared" si="1"/>
        <v>0</v>
      </c>
      <c r="BE3" s="81">
        <f t="shared" si="1"/>
        <v>0</v>
      </c>
      <c r="BF3" s="81">
        <f t="shared" si="1"/>
        <v>0</v>
      </c>
      <c r="BG3" s="81">
        <f t="shared" si="1"/>
        <v>0</v>
      </c>
      <c r="BH3" s="81">
        <f t="shared" si="1"/>
        <v>0</v>
      </c>
      <c r="BI3" s="81">
        <f t="shared" si="1"/>
        <v>0</v>
      </c>
      <c r="BJ3" s="81">
        <f t="shared" si="1"/>
        <v>0</v>
      </c>
      <c r="BK3" s="81">
        <f t="shared" si="1"/>
        <v>0</v>
      </c>
      <c r="BL3" s="81">
        <f t="shared" si="1"/>
        <v>0</v>
      </c>
      <c r="BM3" s="81">
        <f t="shared" si="1"/>
        <v>0</v>
      </c>
      <c r="BN3" s="81">
        <f t="shared" si="1"/>
        <v>0</v>
      </c>
      <c r="BO3" s="81">
        <f t="shared" si="1"/>
        <v>0</v>
      </c>
      <c r="BP3" s="81">
        <f t="shared" si="1"/>
        <v>0</v>
      </c>
      <c r="BQ3" s="81">
        <f t="shared" si="1"/>
        <v>0</v>
      </c>
    </row>
    <row r="4" spans="1:69">
      <c r="C4" s="81"/>
      <c r="D4" s="82"/>
      <c r="E4" s="82"/>
      <c r="F4" s="92"/>
      <c r="H4" s="79"/>
      <c r="I4" s="80" t="s">
        <v>108</v>
      </c>
      <c r="J4" s="81">
        <f t="shared" ref="J4:AO4" si="2">IF($C3&lt;&gt;0,IF(VLOOKUP($E3,calendar,2,0)=J$2,-$C3,0),0)</f>
        <v>0</v>
      </c>
      <c r="K4" s="81">
        <f t="shared" si="2"/>
        <v>0</v>
      </c>
      <c r="L4" s="81">
        <f t="shared" si="2"/>
        <v>0</v>
      </c>
      <c r="M4" s="81">
        <f t="shared" si="2"/>
        <v>0</v>
      </c>
      <c r="N4" s="81">
        <f t="shared" si="2"/>
        <v>0</v>
      </c>
      <c r="O4" s="81">
        <f t="shared" si="2"/>
        <v>0</v>
      </c>
      <c r="P4" s="81">
        <f t="shared" si="2"/>
        <v>0</v>
      </c>
      <c r="Q4" s="81">
        <f t="shared" si="2"/>
        <v>0</v>
      </c>
      <c r="R4" s="81">
        <f t="shared" si="2"/>
        <v>0</v>
      </c>
      <c r="S4" s="81">
        <f t="shared" si="2"/>
        <v>0</v>
      </c>
      <c r="T4" s="81">
        <f t="shared" si="2"/>
        <v>0</v>
      </c>
      <c r="U4" s="81">
        <f t="shared" si="2"/>
        <v>0</v>
      </c>
      <c r="V4" s="81">
        <f t="shared" si="2"/>
        <v>0</v>
      </c>
      <c r="W4" s="81">
        <f t="shared" si="2"/>
        <v>0</v>
      </c>
      <c r="X4" s="81">
        <f t="shared" si="2"/>
        <v>0</v>
      </c>
      <c r="Y4" s="81">
        <f t="shared" si="2"/>
        <v>0</v>
      </c>
      <c r="Z4" s="81">
        <f t="shared" si="2"/>
        <v>0</v>
      </c>
      <c r="AA4" s="81">
        <f t="shared" si="2"/>
        <v>0</v>
      </c>
      <c r="AB4" s="81">
        <f t="shared" si="2"/>
        <v>0</v>
      </c>
      <c r="AC4" s="81">
        <f t="shared" si="2"/>
        <v>0</v>
      </c>
      <c r="AD4" s="81">
        <f t="shared" si="2"/>
        <v>0</v>
      </c>
      <c r="AE4" s="81">
        <f t="shared" si="2"/>
        <v>0</v>
      </c>
      <c r="AF4" s="81">
        <f t="shared" si="2"/>
        <v>0</v>
      </c>
      <c r="AG4" s="81">
        <f t="shared" si="2"/>
        <v>0</v>
      </c>
      <c r="AH4" s="81">
        <f t="shared" si="2"/>
        <v>0</v>
      </c>
      <c r="AI4" s="81">
        <f t="shared" si="2"/>
        <v>0</v>
      </c>
      <c r="AJ4" s="81">
        <f t="shared" si="2"/>
        <v>0</v>
      </c>
      <c r="AK4" s="81">
        <f t="shared" si="2"/>
        <v>0</v>
      </c>
      <c r="AL4" s="81">
        <f t="shared" si="2"/>
        <v>0</v>
      </c>
      <c r="AM4" s="81">
        <f t="shared" si="2"/>
        <v>0</v>
      </c>
      <c r="AN4" s="81">
        <f t="shared" si="2"/>
        <v>0</v>
      </c>
      <c r="AO4" s="81">
        <f t="shared" si="2"/>
        <v>0</v>
      </c>
      <c r="AP4" s="81">
        <f t="shared" ref="AP4:BQ4" si="3">IF($C3&lt;&gt;0,IF(VLOOKUP($E3,calendar,2,0)=AP$2,-$C3,0),0)</f>
        <v>0</v>
      </c>
      <c r="AQ4" s="81">
        <f t="shared" si="3"/>
        <v>0</v>
      </c>
      <c r="AR4" s="81">
        <f t="shared" si="3"/>
        <v>0</v>
      </c>
      <c r="AS4" s="81">
        <f t="shared" si="3"/>
        <v>0</v>
      </c>
      <c r="AT4" s="81">
        <f t="shared" si="3"/>
        <v>0</v>
      </c>
      <c r="AU4" s="81">
        <f t="shared" si="3"/>
        <v>0</v>
      </c>
      <c r="AV4" s="81">
        <f t="shared" si="3"/>
        <v>0</v>
      </c>
      <c r="AW4" s="81">
        <f t="shared" si="3"/>
        <v>0</v>
      </c>
      <c r="AX4" s="81">
        <f t="shared" si="3"/>
        <v>0</v>
      </c>
      <c r="AY4" s="81">
        <f t="shared" si="3"/>
        <v>0</v>
      </c>
      <c r="AZ4" s="81">
        <f t="shared" si="3"/>
        <v>0</v>
      </c>
      <c r="BA4" s="81">
        <f t="shared" si="3"/>
        <v>0</v>
      </c>
      <c r="BB4" s="81">
        <f t="shared" si="3"/>
        <v>0</v>
      </c>
      <c r="BC4" s="81">
        <f t="shared" si="3"/>
        <v>0</v>
      </c>
      <c r="BD4" s="81">
        <f t="shared" si="3"/>
        <v>0</v>
      </c>
      <c r="BE4" s="81">
        <f t="shared" si="3"/>
        <v>0</v>
      </c>
      <c r="BF4" s="81">
        <f t="shared" si="3"/>
        <v>0</v>
      </c>
      <c r="BG4" s="81">
        <f t="shared" si="3"/>
        <v>0</v>
      </c>
      <c r="BH4" s="81">
        <f t="shared" si="3"/>
        <v>0</v>
      </c>
      <c r="BI4" s="81">
        <f t="shared" si="3"/>
        <v>0</v>
      </c>
      <c r="BJ4" s="81">
        <f t="shared" si="3"/>
        <v>0</v>
      </c>
      <c r="BK4" s="81">
        <f t="shared" si="3"/>
        <v>0</v>
      </c>
      <c r="BL4" s="81">
        <f t="shared" si="3"/>
        <v>0</v>
      </c>
      <c r="BM4" s="81">
        <f t="shared" si="3"/>
        <v>0</v>
      </c>
      <c r="BN4" s="81">
        <f t="shared" si="3"/>
        <v>0</v>
      </c>
      <c r="BO4" s="81">
        <f t="shared" si="3"/>
        <v>0</v>
      </c>
      <c r="BP4" s="81">
        <f t="shared" si="3"/>
        <v>0</v>
      </c>
      <c r="BQ4" s="81">
        <f t="shared" si="3"/>
        <v>0</v>
      </c>
    </row>
    <row r="5" spans="1:69">
      <c r="C5" s="81"/>
      <c r="D5" s="82"/>
      <c r="E5" s="82"/>
      <c r="F5" s="92"/>
      <c r="H5" s="79"/>
      <c r="I5" s="80" t="s">
        <v>109</v>
      </c>
      <c r="J5" s="81">
        <f t="shared" ref="J5:AO5" si="4">IF($C3&lt;&gt;0,+IF(AND(J$2&gt;VLOOKUP($D3,calendar,2,0),J$2&lt;=VLOOKUP($E3,calendar,2,0)),IF(((YEAR(J$2)-YEAR(VLOOKUP($E3,calendar,2,0)))*12+MONTH(J$2)-MONTH(VLOOKUP($E3,calendar,2,0)))/VLOOKUP($G3,frequency,2,0)-INT(((YEAR(J$2)-YEAR(VLOOKUP($E3,calendar,2,0)))*12+MONTH(J$2)-MONTH(VLOOKUP($E3,calendar,2,0)))/VLOOKUP($G3,frequency,2,0))=0,-$F3*$C3/VLOOKUP($G3,frequency,3,0),0),0),0)</f>
        <v>0</v>
      </c>
      <c r="K5" s="81">
        <f t="shared" si="4"/>
        <v>0</v>
      </c>
      <c r="L5" s="81">
        <f t="shared" si="4"/>
        <v>0</v>
      </c>
      <c r="M5" s="81">
        <f t="shared" si="4"/>
        <v>0</v>
      </c>
      <c r="N5" s="81">
        <f t="shared" si="4"/>
        <v>0</v>
      </c>
      <c r="O5" s="81">
        <f t="shared" si="4"/>
        <v>0</v>
      </c>
      <c r="P5" s="81">
        <f t="shared" si="4"/>
        <v>0</v>
      </c>
      <c r="Q5" s="81">
        <f t="shared" si="4"/>
        <v>0</v>
      </c>
      <c r="R5" s="81">
        <f t="shared" si="4"/>
        <v>0</v>
      </c>
      <c r="S5" s="81">
        <f t="shared" si="4"/>
        <v>0</v>
      </c>
      <c r="T5" s="81">
        <f t="shared" si="4"/>
        <v>0</v>
      </c>
      <c r="U5" s="81">
        <f t="shared" si="4"/>
        <v>0</v>
      </c>
      <c r="V5" s="81">
        <f t="shared" si="4"/>
        <v>0</v>
      </c>
      <c r="W5" s="81">
        <f t="shared" si="4"/>
        <v>0</v>
      </c>
      <c r="X5" s="81">
        <f t="shared" si="4"/>
        <v>0</v>
      </c>
      <c r="Y5" s="81">
        <f t="shared" si="4"/>
        <v>0</v>
      </c>
      <c r="Z5" s="81">
        <f t="shared" si="4"/>
        <v>0</v>
      </c>
      <c r="AA5" s="81">
        <f t="shared" si="4"/>
        <v>0</v>
      </c>
      <c r="AB5" s="81">
        <f t="shared" si="4"/>
        <v>0</v>
      </c>
      <c r="AC5" s="81">
        <f t="shared" si="4"/>
        <v>0</v>
      </c>
      <c r="AD5" s="81">
        <f t="shared" si="4"/>
        <v>0</v>
      </c>
      <c r="AE5" s="81">
        <f t="shared" si="4"/>
        <v>0</v>
      </c>
      <c r="AF5" s="81">
        <f t="shared" si="4"/>
        <v>0</v>
      </c>
      <c r="AG5" s="81">
        <f t="shared" si="4"/>
        <v>0</v>
      </c>
      <c r="AH5" s="81">
        <f t="shared" si="4"/>
        <v>0</v>
      </c>
      <c r="AI5" s="81">
        <f t="shared" si="4"/>
        <v>0</v>
      </c>
      <c r="AJ5" s="81">
        <f t="shared" si="4"/>
        <v>0</v>
      </c>
      <c r="AK5" s="81">
        <f t="shared" si="4"/>
        <v>0</v>
      </c>
      <c r="AL5" s="81">
        <f t="shared" si="4"/>
        <v>0</v>
      </c>
      <c r="AM5" s="81">
        <f t="shared" si="4"/>
        <v>0</v>
      </c>
      <c r="AN5" s="81">
        <f t="shared" si="4"/>
        <v>0</v>
      </c>
      <c r="AO5" s="81">
        <f t="shared" si="4"/>
        <v>0</v>
      </c>
      <c r="AP5" s="81">
        <f t="shared" ref="AP5:BQ5" si="5">IF($C3&lt;&gt;0,+IF(AND(AP$2&gt;VLOOKUP($D3,calendar,2,0),AP$2&lt;=VLOOKUP($E3,calendar,2,0)),IF(((YEAR(AP$2)-YEAR(VLOOKUP($E3,calendar,2,0)))*12+MONTH(AP$2)-MONTH(VLOOKUP($E3,calendar,2,0)))/VLOOKUP($G3,frequency,2,0)-INT(((YEAR(AP$2)-YEAR(VLOOKUP($E3,calendar,2,0)))*12+MONTH(AP$2)-MONTH(VLOOKUP($E3,calendar,2,0)))/VLOOKUP($G3,frequency,2,0))=0,-$F3*$C3/VLOOKUP($G3,frequency,3,0),0),0),0)</f>
        <v>0</v>
      </c>
      <c r="AQ5" s="81">
        <f t="shared" si="5"/>
        <v>0</v>
      </c>
      <c r="AR5" s="81">
        <f t="shared" si="5"/>
        <v>0</v>
      </c>
      <c r="AS5" s="81">
        <f t="shared" si="5"/>
        <v>0</v>
      </c>
      <c r="AT5" s="81">
        <f t="shared" si="5"/>
        <v>0</v>
      </c>
      <c r="AU5" s="81">
        <f t="shared" si="5"/>
        <v>0</v>
      </c>
      <c r="AV5" s="81">
        <f t="shared" si="5"/>
        <v>0</v>
      </c>
      <c r="AW5" s="81">
        <f t="shared" si="5"/>
        <v>0</v>
      </c>
      <c r="AX5" s="81">
        <f t="shared" si="5"/>
        <v>0</v>
      </c>
      <c r="AY5" s="81">
        <f t="shared" si="5"/>
        <v>0</v>
      </c>
      <c r="AZ5" s="81">
        <f t="shared" si="5"/>
        <v>0</v>
      </c>
      <c r="BA5" s="81">
        <f t="shared" si="5"/>
        <v>0</v>
      </c>
      <c r="BB5" s="81">
        <f t="shared" si="5"/>
        <v>0</v>
      </c>
      <c r="BC5" s="81">
        <f t="shared" si="5"/>
        <v>0</v>
      </c>
      <c r="BD5" s="81">
        <f t="shared" si="5"/>
        <v>0</v>
      </c>
      <c r="BE5" s="81">
        <f t="shared" si="5"/>
        <v>0</v>
      </c>
      <c r="BF5" s="81">
        <f t="shared" si="5"/>
        <v>0</v>
      </c>
      <c r="BG5" s="81">
        <f t="shared" si="5"/>
        <v>0</v>
      </c>
      <c r="BH5" s="81">
        <f t="shared" si="5"/>
        <v>0</v>
      </c>
      <c r="BI5" s="81">
        <f t="shared" si="5"/>
        <v>0</v>
      </c>
      <c r="BJ5" s="81">
        <f t="shared" si="5"/>
        <v>0</v>
      </c>
      <c r="BK5" s="81">
        <f t="shared" si="5"/>
        <v>0</v>
      </c>
      <c r="BL5" s="81">
        <f t="shared" si="5"/>
        <v>0</v>
      </c>
      <c r="BM5" s="81">
        <f t="shared" si="5"/>
        <v>0</v>
      </c>
      <c r="BN5" s="81">
        <f t="shared" si="5"/>
        <v>0</v>
      </c>
      <c r="BO5" s="81">
        <f t="shared" si="5"/>
        <v>0</v>
      </c>
      <c r="BP5" s="81">
        <f t="shared" si="5"/>
        <v>0</v>
      </c>
      <c r="BQ5" s="81">
        <f t="shared" si="5"/>
        <v>0</v>
      </c>
    </row>
    <row r="6" spans="1:69">
      <c r="A6" s="87" t="s">
        <v>123</v>
      </c>
      <c r="B6" s="80" t="s">
        <v>97</v>
      </c>
      <c r="C6" s="94">
        <v>1120000</v>
      </c>
      <c r="D6" s="82">
        <v>42614</v>
      </c>
      <c r="E6" s="82">
        <v>43465</v>
      </c>
      <c r="F6" s="92">
        <v>0.06</v>
      </c>
      <c r="G6" s="80" t="s">
        <v>88</v>
      </c>
      <c r="H6" s="79" t="s">
        <v>88</v>
      </c>
      <c r="I6" s="80" t="s">
        <v>107</v>
      </c>
      <c r="J6" s="81" t="e">
        <f t="shared" ref="J6:AO6" si="6">IF($C6&lt;&gt;0,IF(VLOOKUP($D6,calendar,2,0)=J$2,$C6,0),0)</f>
        <v>#N/A</v>
      </c>
      <c r="K6" s="81" t="e">
        <f t="shared" si="6"/>
        <v>#N/A</v>
      </c>
      <c r="L6" s="81" t="e">
        <f t="shared" si="6"/>
        <v>#N/A</v>
      </c>
      <c r="M6" s="81" t="e">
        <f t="shared" si="6"/>
        <v>#N/A</v>
      </c>
      <c r="N6" s="81" t="e">
        <f t="shared" si="6"/>
        <v>#N/A</v>
      </c>
      <c r="O6" s="81" t="e">
        <f t="shared" si="6"/>
        <v>#N/A</v>
      </c>
      <c r="P6" s="81" t="e">
        <f t="shared" si="6"/>
        <v>#N/A</v>
      </c>
      <c r="Q6" s="81" t="e">
        <f t="shared" si="6"/>
        <v>#N/A</v>
      </c>
      <c r="R6" s="81" t="e">
        <f t="shared" si="6"/>
        <v>#N/A</v>
      </c>
      <c r="S6" s="81" t="e">
        <f t="shared" si="6"/>
        <v>#N/A</v>
      </c>
      <c r="T6" s="81" t="e">
        <f t="shared" si="6"/>
        <v>#N/A</v>
      </c>
      <c r="U6" s="81" t="e">
        <f t="shared" si="6"/>
        <v>#N/A</v>
      </c>
      <c r="V6" s="81" t="e">
        <f t="shared" si="6"/>
        <v>#N/A</v>
      </c>
      <c r="W6" s="81" t="e">
        <f t="shared" si="6"/>
        <v>#N/A</v>
      </c>
      <c r="X6" s="81" t="e">
        <f t="shared" si="6"/>
        <v>#N/A</v>
      </c>
      <c r="Y6" s="81" t="e">
        <f t="shared" si="6"/>
        <v>#N/A</v>
      </c>
      <c r="Z6" s="81" t="e">
        <f t="shared" si="6"/>
        <v>#N/A</v>
      </c>
      <c r="AA6" s="81" t="e">
        <f t="shared" si="6"/>
        <v>#N/A</v>
      </c>
      <c r="AB6" s="81" t="e">
        <f t="shared" si="6"/>
        <v>#N/A</v>
      </c>
      <c r="AC6" s="81" t="e">
        <f t="shared" si="6"/>
        <v>#N/A</v>
      </c>
      <c r="AD6" s="81" t="e">
        <f t="shared" si="6"/>
        <v>#N/A</v>
      </c>
      <c r="AE6" s="81" t="e">
        <f t="shared" si="6"/>
        <v>#N/A</v>
      </c>
      <c r="AF6" s="81" t="e">
        <f t="shared" si="6"/>
        <v>#N/A</v>
      </c>
      <c r="AG6" s="81" t="e">
        <f t="shared" si="6"/>
        <v>#N/A</v>
      </c>
      <c r="AH6" s="81" t="e">
        <f t="shared" si="6"/>
        <v>#N/A</v>
      </c>
      <c r="AI6" s="81" t="e">
        <f t="shared" si="6"/>
        <v>#N/A</v>
      </c>
      <c r="AJ6" s="81" t="e">
        <f t="shared" si="6"/>
        <v>#N/A</v>
      </c>
      <c r="AK6" s="81" t="e">
        <f t="shared" si="6"/>
        <v>#N/A</v>
      </c>
      <c r="AL6" s="81" t="e">
        <f t="shared" si="6"/>
        <v>#N/A</v>
      </c>
      <c r="AM6" s="81" t="e">
        <f t="shared" si="6"/>
        <v>#N/A</v>
      </c>
      <c r="AN6" s="81" t="e">
        <f t="shared" si="6"/>
        <v>#N/A</v>
      </c>
      <c r="AO6" s="81" t="e">
        <f t="shared" si="6"/>
        <v>#N/A</v>
      </c>
      <c r="AP6" s="81" t="e">
        <f t="shared" ref="AP6:BQ6" si="7">IF($C6&lt;&gt;0,IF(VLOOKUP($D6,calendar,2,0)=AP$2,$C6,0),0)</f>
        <v>#N/A</v>
      </c>
      <c r="AQ6" s="81" t="e">
        <f t="shared" si="7"/>
        <v>#N/A</v>
      </c>
      <c r="AR6" s="81" t="e">
        <f t="shared" si="7"/>
        <v>#N/A</v>
      </c>
      <c r="AS6" s="81" t="e">
        <f t="shared" si="7"/>
        <v>#N/A</v>
      </c>
      <c r="AT6" s="81" t="e">
        <f t="shared" si="7"/>
        <v>#N/A</v>
      </c>
      <c r="AU6" s="81" t="e">
        <f t="shared" si="7"/>
        <v>#N/A</v>
      </c>
      <c r="AV6" s="81" t="e">
        <f t="shared" si="7"/>
        <v>#N/A</v>
      </c>
      <c r="AW6" s="81" t="e">
        <f t="shared" si="7"/>
        <v>#N/A</v>
      </c>
      <c r="AX6" s="81" t="e">
        <f t="shared" si="7"/>
        <v>#N/A</v>
      </c>
      <c r="AY6" s="81" t="e">
        <f t="shared" si="7"/>
        <v>#N/A</v>
      </c>
      <c r="AZ6" s="81" t="e">
        <f t="shared" si="7"/>
        <v>#N/A</v>
      </c>
      <c r="BA6" s="81" t="e">
        <f t="shared" si="7"/>
        <v>#N/A</v>
      </c>
      <c r="BB6" s="81" t="e">
        <f t="shared" si="7"/>
        <v>#N/A</v>
      </c>
      <c r="BC6" s="81" t="e">
        <f t="shared" si="7"/>
        <v>#N/A</v>
      </c>
      <c r="BD6" s="81" t="e">
        <f t="shared" si="7"/>
        <v>#N/A</v>
      </c>
      <c r="BE6" s="81" t="e">
        <f t="shared" si="7"/>
        <v>#N/A</v>
      </c>
      <c r="BF6" s="81" t="e">
        <f t="shared" si="7"/>
        <v>#N/A</v>
      </c>
      <c r="BG6" s="81" t="e">
        <f t="shared" si="7"/>
        <v>#N/A</v>
      </c>
      <c r="BH6" s="81" t="e">
        <f t="shared" si="7"/>
        <v>#N/A</v>
      </c>
      <c r="BI6" s="81" t="e">
        <f t="shared" si="7"/>
        <v>#N/A</v>
      </c>
      <c r="BJ6" s="81" t="e">
        <f t="shared" si="7"/>
        <v>#N/A</v>
      </c>
      <c r="BK6" s="81" t="e">
        <f t="shared" si="7"/>
        <v>#N/A</v>
      </c>
      <c r="BL6" s="81" t="e">
        <f t="shared" si="7"/>
        <v>#N/A</v>
      </c>
      <c r="BM6" s="81" t="e">
        <f t="shared" si="7"/>
        <v>#N/A</v>
      </c>
      <c r="BN6" s="81" t="e">
        <f t="shared" si="7"/>
        <v>#N/A</v>
      </c>
      <c r="BO6" s="81" t="e">
        <f t="shared" si="7"/>
        <v>#N/A</v>
      </c>
      <c r="BP6" s="81" t="e">
        <f t="shared" si="7"/>
        <v>#N/A</v>
      </c>
      <c r="BQ6" s="81" t="e">
        <f t="shared" si="7"/>
        <v>#N/A</v>
      </c>
    </row>
    <row r="7" spans="1:69">
      <c r="C7" s="81"/>
      <c r="D7" s="82"/>
      <c r="E7" s="82"/>
      <c r="F7" s="92"/>
      <c r="H7" s="79"/>
      <c r="I7" s="80" t="s">
        <v>108</v>
      </c>
      <c r="J7" s="81">
        <f t="shared" ref="J7:AO7" si="8">IF($C6&lt;&gt;0,IF(VLOOKUP($E6,calendar,2,0)=J$2,-$C6,0),0)</f>
        <v>0</v>
      </c>
      <c r="K7" s="81">
        <f t="shared" si="8"/>
        <v>0</v>
      </c>
      <c r="L7" s="81">
        <f t="shared" si="8"/>
        <v>0</v>
      </c>
      <c r="M7" s="81">
        <f t="shared" si="8"/>
        <v>0</v>
      </c>
      <c r="N7" s="81">
        <f t="shared" si="8"/>
        <v>0</v>
      </c>
      <c r="O7" s="81">
        <f t="shared" si="8"/>
        <v>0</v>
      </c>
      <c r="P7" s="81">
        <f t="shared" si="8"/>
        <v>0</v>
      </c>
      <c r="Q7" s="81">
        <f t="shared" si="8"/>
        <v>0</v>
      </c>
      <c r="R7" s="81">
        <f t="shared" si="8"/>
        <v>0</v>
      </c>
      <c r="S7" s="81">
        <f t="shared" si="8"/>
        <v>0</v>
      </c>
      <c r="T7" s="81">
        <f t="shared" si="8"/>
        <v>0</v>
      </c>
      <c r="U7" s="81">
        <f t="shared" si="8"/>
        <v>0</v>
      </c>
      <c r="V7" s="81">
        <f t="shared" si="8"/>
        <v>0</v>
      </c>
      <c r="W7" s="81">
        <f t="shared" si="8"/>
        <v>0</v>
      </c>
      <c r="X7" s="81">
        <f t="shared" si="8"/>
        <v>0</v>
      </c>
      <c r="Y7" s="81">
        <f t="shared" si="8"/>
        <v>0</v>
      </c>
      <c r="Z7" s="81">
        <f t="shared" si="8"/>
        <v>0</v>
      </c>
      <c r="AA7" s="81">
        <f t="shared" si="8"/>
        <v>0</v>
      </c>
      <c r="AB7" s="81">
        <f t="shared" si="8"/>
        <v>0</v>
      </c>
      <c r="AC7" s="81">
        <f t="shared" si="8"/>
        <v>0</v>
      </c>
      <c r="AD7" s="81">
        <f t="shared" si="8"/>
        <v>0</v>
      </c>
      <c r="AE7" s="81">
        <f t="shared" si="8"/>
        <v>0</v>
      </c>
      <c r="AF7" s="81">
        <f t="shared" si="8"/>
        <v>0</v>
      </c>
      <c r="AG7" s="81">
        <f t="shared" si="8"/>
        <v>0</v>
      </c>
      <c r="AH7" s="81">
        <f t="shared" si="8"/>
        <v>0</v>
      </c>
      <c r="AI7" s="81">
        <f t="shared" si="8"/>
        <v>0</v>
      </c>
      <c r="AJ7" s="81">
        <f t="shared" si="8"/>
        <v>0</v>
      </c>
      <c r="AK7" s="81">
        <f t="shared" si="8"/>
        <v>0</v>
      </c>
      <c r="AL7" s="81">
        <f t="shared" si="8"/>
        <v>0</v>
      </c>
      <c r="AM7" s="81">
        <f t="shared" si="8"/>
        <v>0</v>
      </c>
      <c r="AN7" s="81">
        <f t="shared" si="8"/>
        <v>0</v>
      </c>
      <c r="AO7" s="81">
        <f t="shared" si="8"/>
        <v>0</v>
      </c>
      <c r="AP7" s="81">
        <f t="shared" ref="AP7:BQ7" si="9">IF($C6&lt;&gt;0,IF(VLOOKUP($E6,calendar,2,0)=AP$2,-$C6,0),0)</f>
        <v>0</v>
      </c>
      <c r="AQ7" s="81">
        <f t="shared" si="9"/>
        <v>0</v>
      </c>
      <c r="AR7" s="81">
        <f t="shared" si="9"/>
        <v>0</v>
      </c>
      <c r="AS7" s="81">
        <f t="shared" si="9"/>
        <v>0</v>
      </c>
      <c r="AT7" s="81">
        <f t="shared" si="9"/>
        <v>0</v>
      </c>
      <c r="AU7" s="81">
        <f t="shared" si="9"/>
        <v>0</v>
      </c>
      <c r="AV7" s="81">
        <f t="shared" si="9"/>
        <v>0</v>
      </c>
      <c r="AW7" s="81">
        <f t="shared" si="9"/>
        <v>0</v>
      </c>
      <c r="AX7" s="81">
        <f t="shared" si="9"/>
        <v>0</v>
      </c>
      <c r="AY7" s="81">
        <f t="shared" si="9"/>
        <v>0</v>
      </c>
      <c r="AZ7" s="81">
        <f t="shared" si="9"/>
        <v>0</v>
      </c>
      <c r="BA7" s="81">
        <f t="shared" si="9"/>
        <v>0</v>
      </c>
      <c r="BB7" s="81">
        <f t="shared" si="9"/>
        <v>0</v>
      </c>
      <c r="BC7" s="81">
        <f t="shared" si="9"/>
        <v>0</v>
      </c>
      <c r="BD7" s="81">
        <f t="shared" si="9"/>
        <v>0</v>
      </c>
      <c r="BE7" s="81">
        <f t="shared" si="9"/>
        <v>0</v>
      </c>
      <c r="BF7" s="81">
        <f t="shared" si="9"/>
        <v>0</v>
      </c>
      <c r="BG7" s="81">
        <f t="shared" si="9"/>
        <v>0</v>
      </c>
      <c r="BH7" s="81">
        <f t="shared" si="9"/>
        <v>0</v>
      </c>
      <c r="BI7" s="81">
        <f t="shared" si="9"/>
        <v>0</v>
      </c>
      <c r="BJ7" s="81">
        <f t="shared" si="9"/>
        <v>0</v>
      </c>
      <c r="BK7" s="81">
        <f t="shared" si="9"/>
        <v>0</v>
      </c>
      <c r="BL7" s="81">
        <f t="shared" si="9"/>
        <v>0</v>
      </c>
      <c r="BM7" s="81">
        <f t="shared" si="9"/>
        <v>0</v>
      </c>
      <c r="BN7" s="81">
        <f t="shared" si="9"/>
        <v>0</v>
      </c>
      <c r="BO7" s="81">
        <f t="shared" si="9"/>
        <v>0</v>
      </c>
      <c r="BP7" s="81">
        <f t="shared" si="9"/>
        <v>0</v>
      </c>
      <c r="BQ7" s="81">
        <f t="shared" si="9"/>
        <v>0</v>
      </c>
    </row>
    <row r="8" spans="1:69">
      <c r="C8" s="81"/>
      <c r="D8" s="82"/>
      <c r="E8" s="82"/>
      <c r="F8" s="92"/>
      <c r="H8" s="79"/>
      <c r="I8" s="80" t="s">
        <v>109</v>
      </c>
      <c r="J8" s="81" t="e">
        <f t="shared" ref="J8:AO8" si="10">IF($C6&lt;&gt;0,+IF(AND(J$2&gt;VLOOKUP($D6,calendar,2,0),J$2&lt;=VLOOKUP($E6,calendar,2,0)),IF(((YEAR(J$2)-YEAR(VLOOKUP($E6,calendar,2,0)))*12+MONTH(J$2)-MONTH(VLOOKUP($E6,calendar,2,0)))/VLOOKUP($G6,frequency,2,0)-INT(((YEAR(J$2)-YEAR(VLOOKUP($E6,calendar,2,0)))*12+MONTH(J$2)-MONTH(VLOOKUP($E6,calendar,2,0)))/VLOOKUP($G6,frequency,2,0))=0,-$F6*$C6/VLOOKUP($G6,frequency,3,0),0),0),0)</f>
        <v>#N/A</v>
      </c>
      <c r="K8" s="81" t="e">
        <f t="shared" si="10"/>
        <v>#N/A</v>
      </c>
      <c r="L8" s="81" t="e">
        <f t="shared" si="10"/>
        <v>#N/A</v>
      </c>
      <c r="M8" s="81" t="e">
        <f t="shared" si="10"/>
        <v>#N/A</v>
      </c>
      <c r="N8" s="81" t="e">
        <f t="shared" si="10"/>
        <v>#N/A</v>
      </c>
      <c r="O8" s="81" t="e">
        <f t="shared" si="10"/>
        <v>#N/A</v>
      </c>
      <c r="P8" s="81" t="e">
        <f t="shared" si="10"/>
        <v>#N/A</v>
      </c>
      <c r="Q8" s="81" t="e">
        <f t="shared" si="10"/>
        <v>#N/A</v>
      </c>
      <c r="R8" s="81" t="e">
        <f t="shared" si="10"/>
        <v>#N/A</v>
      </c>
      <c r="S8" s="81" t="e">
        <f t="shared" si="10"/>
        <v>#N/A</v>
      </c>
      <c r="T8" s="81" t="e">
        <f t="shared" si="10"/>
        <v>#N/A</v>
      </c>
      <c r="U8" s="81" t="e">
        <f t="shared" si="10"/>
        <v>#N/A</v>
      </c>
      <c r="V8" s="81" t="e">
        <f t="shared" si="10"/>
        <v>#N/A</v>
      </c>
      <c r="W8" s="81" t="e">
        <f t="shared" si="10"/>
        <v>#N/A</v>
      </c>
      <c r="X8" s="81" t="e">
        <f t="shared" si="10"/>
        <v>#N/A</v>
      </c>
      <c r="Y8" s="81" t="e">
        <f t="shared" si="10"/>
        <v>#N/A</v>
      </c>
      <c r="Z8" s="81" t="e">
        <f t="shared" si="10"/>
        <v>#N/A</v>
      </c>
      <c r="AA8" s="81" t="e">
        <f t="shared" si="10"/>
        <v>#N/A</v>
      </c>
      <c r="AB8" s="81" t="e">
        <f t="shared" si="10"/>
        <v>#N/A</v>
      </c>
      <c r="AC8" s="81" t="e">
        <f t="shared" si="10"/>
        <v>#N/A</v>
      </c>
      <c r="AD8" s="81" t="e">
        <f t="shared" si="10"/>
        <v>#N/A</v>
      </c>
      <c r="AE8" s="81" t="e">
        <f t="shared" si="10"/>
        <v>#N/A</v>
      </c>
      <c r="AF8" s="81" t="e">
        <f t="shared" si="10"/>
        <v>#N/A</v>
      </c>
      <c r="AG8" s="81" t="e">
        <f t="shared" si="10"/>
        <v>#N/A</v>
      </c>
      <c r="AH8" s="81" t="e">
        <f t="shared" si="10"/>
        <v>#N/A</v>
      </c>
      <c r="AI8" s="81" t="e">
        <f t="shared" si="10"/>
        <v>#N/A</v>
      </c>
      <c r="AJ8" s="81" t="e">
        <f t="shared" si="10"/>
        <v>#N/A</v>
      </c>
      <c r="AK8" s="81" t="e">
        <f t="shared" si="10"/>
        <v>#N/A</v>
      </c>
      <c r="AL8" s="81" t="e">
        <f t="shared" si="10"/>
        <v>#N/A</v>
      </c>
      <c r="AM8" s="81" t="e">
        <f t="shared" si="10"/>
        <v>#N/A</v>
      </c>
      <c r="AN8" s="81" t="e">
        <f t="shared" si="10"/>
        <v>#N/A</v>
      </c>
      <c r="AO8" s="81" t="e">
        <f t="shared" si="10"/>
        <v>#N/A</v>
      </c>
      <c r="AP8" s="81" t="e">
        <f t="shared" ref="AP8:BQ8" si="11">IF($C6&lt;&gt;0,+IF(AND(AP$2&gt;VLOOKUP($D6,calendar,2,0),AP$2&lt;=VLOOKUP($E6,calendar,2,0)),IF(((YEAR(AP$2)-YEAR(VLOOKUP($E6,calendar,2,0)))*12+MONTH(AP$2)-MONTH(VLOOKUP($E6,calendar,2,0)))/VLOOKUP($G6,frequency,2,0)-INT(((YEAR(AP$2)-YEAR(VLOOKUP($E6,calendar,2,0)))*12+MONTH(AP$2)-MONTH(VLOOKUP($E6,calendar,2,0)))/VLOOKUP($G6,frequency,2,0))=0,-$F6*$C6/VLOOKUP($G6,frequency,3,0),0),0),0)</f>
        <v>#N/A</v>
      </c>
      <c r="AQ8" s="81" t="e">
        <f t="shared" si="11"/>
        <v>#N/A</v>
      </c>
      <c r="AR8" s="81" t="e">
        <f t="shared" si="11"/>
        <v>#N/A</v>
      </c>
      <c r="AS8" s="81" t="e">
        <f t="shared" si="11"/>
        <v>#N/A</v>
      </c>
      <c r="AT8" s="81" t="e">
        <f t="shared" si="11"/>
        <v>#N/A</v>
      </c>
      <c r="AU8" s="81" t="e">
        <f t="shared" si="11"/>
        <v>#N/A</v>
      </c>
      <c r="AV8" s="81" t="e">
        <f t="shared" si="11"/>
        <v>#N/A</v>
      </c>
      <c r="AW8" s="81" t="e">
        <f t="shared" si="11"/>
        <v>#N/A</v>
      </c>
      <c r="AX8" s="81" t="e">
        <f t="shared" si="11"/>
        <v>#N/A</v>
      </c>
      <c r="AY8" s="81" t="e">
        <f t="shared" si="11"/>
        <v>#N/A</v>
      </c>
      <c r="AZ8" s="81" t="e">
        <f t="shared" si="11"/>
        <v>#N/A</v>
      </c>
      <c r="BA8" s="81" t="e">
        <f t="shared" si="11"/>
        <v>#N/A</v>
      </c>
      <c r="BB8" s="81" t="e">
        <f t="shared" si="11"/>
        <v>#N/A</v>
      </c>
      <c r="BC8" s="81" t="e">
        <f t="shared" si="11"/>
        <v>#N/A</v>
      </c>
      <c r="BD8" s="81" t="e">
        <f t="shared" si="11"/>
        <v>#N/A</v>
      </c>
      <c r="BE8" s="81" t="e">
        <f t="shared" si="11"/>
        <v>#N/A</v>
      </c>
      <c r="BF8" s="81" t="e">
        <f t="shared" si="11"/>
        <v>#N/A</v>
      </c>
      <c r="BG8" s="81" t="e">
        <f t="shared" si="11"/>
        <v>#N/A</v>
      </c>
      <c r="BH8" s="81" t="e">
        <f t="shared" si="11"/>
        <v>#N/A</v>
      </c>
      <c r="BI8" s="81" t="e">
        <f t="shared" si="11"/>
        <v>#N/A</v>
      </c>
      <c r="BJ8" s="81" t="e">
        <f t="shared" si="11"/>
        <v>#N/A</v>
      </c>
      <c r="BK8" s="81" t="e">
        <f t="shared" si="11"/>
        <v>#N/A</v>
      </c>
      <c r="BL8" s="81" t="e">
        <f t="shared" si="11"/>
        <v>#N/A</v>
      </c>
      <c r="BM8" s="81" t="e">
        <f t="shared" si="11"/>
        <v>#N/A</v>
      </c>
      <c r="BN8" s="81" t="e">
        <f t="shared" si="11"/>
        <v>#N/A</v>
      </c>
      <c r="BO8" s="81" t="e">
        <f t="shared" si="11"/>
        <v>#N/A</v>
      </c>
      <c r="BP8" s="81" t="e">
        <f t="shared" si="11"/>
        <v>#N/A</v>
      </c>
      <c r="BQ8" s="81" t="e">
        <f t="shared" si="11"/>
        <v>#N/A</v>
      </c>
    </row>
    <row r="9" spans="1:69">
      <c r="A9" s="87" t="s">
        <v>124</v>
      </c>
      <c r="B9" s="80" t="s">
        <v>98</v>
      </c>
      <c r="C9" s="94">
        <v>530000</v>
      </c>
      <c r="D9" s="82">
        <v>43123</v>
      </c>
      <c r="E9" s="82">
        <v>43465</v>
      </c>
      <c r="F9" s="92">
        <v>0.06</v>
      </c>
      <c r="G9" s="80" t="s">
        <v>88</v>
      </c>
      <c r="H9" s="79" t="s">
        <v>88</v>
      </c>
      <c r="I9" s="80" t="s">
        <v>107</v>
      </c>
      <c r="J9" s="81" t="e">
        <f t="shared" ref="J9:AO9" si="12">IF($C9&lt;&gt;0,IF(VLOOKUP($D9,calendar,2,0)=J$2,$C9,0),0)</f>
        <v>#N/A</v>
      </c>
      <c r="K9" s="81" t="e">
        <f t="shared" si="12"/>
        <v>#N/A</v>
      </c>
      <c r="L9" s="81" t="e">
        <f t="shared" si="12"/>
        <v>#N/A</v>
      </c>
      <c r="M9" s="81" t="e">
        <f t="shared" si="12"/>
        <v>#N/A</v>
      </c>
      <c r="N9" s="81" t="e">
        <f t="shared" si="12"/>
        <v>#N/A</v>
      </c>
      <c r="O9" s="81" t="e">
        <f t="shared" si="12"/>
        <v>#N/A</v>
      </c>
      <c r="P9" s="81" t="e">
        <f t="shared" si="12"/>
        <v>#N/A</v>
      </c>
      <c r="Q9" s="81" t="e">
        <f t="shared" si="12"/>
        <v>#N/A</v>
      </c>
      <c r="R9" s="81" t="e">
        <f t="shared" si="12"/>
        <v>#N/A</v>
      </c>
      <c r="S9" s="81" t="e">
        <f t="shared" si="12"/>
        <v>#N/A</v>
      </c>
      <c r="T9" s="81" t="e">
        <f t="shared" si="12"/>
        <v>#N/A</v>
      </c>
      <c r="U9" s="81" t="e">
        <f t="shared" si="12"/>
        <v>#N/A</v>
      </c>
      <c r="V9" s="81" t="e">
        <f t="shared" si="12"/>
        <v>#N/A</v>
      </c>
      <c r="W9" s="81" t="e">
        <f t="shared" si="12"/>
        <v>#N/A</v>
      </c>
      <c r="X9" s="81" t="e">
        <f t="shared" si="12"/>
        <v>#N/A</v>
      </c>
      <c r="Y9" s="81" t="e">
        <f t="shared" si="12"/>
        <v>#N/A</v>
      </c>
      <c r="Z9" s="81" t="e">
        <f t="shared" si="12"/>
        <v>#N/A</v>
      </c>
      <c r="AA9" s="81" t="e">
        <f t="shared" si="12"/>
        <v>#N/A</v>
      </c>
      <c r="AB9" s="81" t="e">
        <f t="shared" si="12"/>
        <v>#N/A</v>
      </c>
      <c r="AC9" s="81" t="e">
        <f t="shared" si="12"/>
        <v>#N/A</v>
      </c>
      <c r="AD9" s="81" t="e">
        <f t="shared" si="12"/>
        <v>#N/A</v>
      </c>
      <c r="AE9" s="81" t="e">
        <f t="shared" si="12"/>
        <v>#N/A</v>
      </c>
      <c r="AF9" s="81" t="e">
        <f t="shared" si="12"/>
        <v>#N/A</v>
      </c>
      <c r="AG9" s="81" t="e">
        <f t="shared" si="12"/>
        <v>#N/A</v>
      </c>
      <c r="AH9" s="81" t="e">
        <f t="shared" si="12"/>
        <v>#N/A</v>
      </c>
      <c r="AI9" s="81" t="e">
        <f t="shared" si="12"/>
        <v>#N/A</v>
      </c>
      <c r="AJ9" s="81" t="e">
        <f t="shared" si="12"/>
        <v>#N/A</v>
      </c>
      <c r="AK9" s="81" t="e">
        <f t="shared" si="12"/>
        <v>#N/A</v>
      </c>
      <c r="AL9" s="81" t="e">
        <f t="shared" si="12"/>
        <v>#N/A</v>
      </c>
      <c r="AM9" s="81" t="e">
        <f t="shared" si="12"/>
        <v>#N/A</v>
      </c>
      <c r="AN9" s="81" t="e">
        <f t="shared" si="12"/>
        <v>#N/A</v>
      </c>
      <c r="AO9" s="81" t="e">
        <f t="shared" si="12"/>
        <v>#N/A</v>
      </c>
      <c r="AP9" s="81" t="e">
        <f t="shared" ref="AP9:BQ9" si="13">IF($C9&lt;&gt;0,IF(VLOOKUP($D9,calendar,2,0)=AP$2,$C9,0),0)</f>
        <v>#N/A</v>
      </c>
      <c r="AQ9" s="81" t="e">
        <f t="shared" si="13"/>
        <v>#N/A</v>
      </c>
      <c r="AR9" s="81" t="e">
        <f t="shared" si="13"/>
        <v>#N/A</v>
      </c>
      <c r="AS9" s="81" t="e">
        <f t="shared" si="13"/>
        <v>#N/A</v>
      </c>
      <c r="AT9" s="81" t="e">
        <f t="shared" si="13"/>
        <v>#N/A</v>
      </c>
      <c r="AU9" s="81" t="e">
        <f t="shared" si="13"/>
        <v>#N/A</v>
      </c>
      <c r="AV9" s="81" t="e">
        <f t="shared" si="13"/>
        <v>#N/A</v>
      </c>
      <c r="AW9" s="81" t="e">
        <f t="shared" si="13"/>
        <v>#N/A</v>
      </c>
      <c r="AX9" s="81" t="e">
        <f t="shared" si="13"/>
        <v>#N/A</v>
      </c>
      <c r="AY9" s="81" t="e">
        <f t="shared" si="13"/>
        <v>#N/A</v>
      </c>
      <c r="AZ9" s="81" t="e">
        <f t="shared" si="13"/>
        <v>#N/A</v>
      </c>
      <c r="BA9" s="81" t="e">
        <f t="shared" si="13"/>
        <v>#N/A</v>
      </c>
      <c r="BB9" s="81" t="e">
        <f t="shared" si="13"/>
        <v>#N/A</v>
      </c>
      <c r="BC9" s="81" t="e">
        <f t="shared" si="13"/>
        <v>#N/A</v>
      </c>
      <c r="BD9" s="81" t="e">
        <f t="shared" si="13"/>
        <v>#N/A</v>
      </c>
      <c r="BE9" s="81" t="e">
        <f t="shared" si="13"/>
        <v>#N/A</v>
      </c>
      <c r="BF9" s="81" t="e">
        <f t="shared" si="13"/>
        <v>#N/A</v>
      </c>
      <c r="BG9" s="81" t="e">
        <f t="shared" si="13"/>
        <v>#N/A</v>
      </c>
      <c r="BH9" s="81" t="e">
        <f t="shared" si="13"/>
        <v>#N/A</v>
      </c>
      <c r="BI9" s="81" t="e">
        <f t="shared" si="13"/>
        <v>#N/A</v>
      </c>
      <c r="BJ9" s="81" t="e">
        <f t="shared" si="13"/>
        <v>#N/A</v>
      </c>
      <c r="BK9" s="81" t="e">
        <f t="shared" si="13"/>
        <v>#N/A</v>
      </c>
      <c r="BL9" s="81" t="e">
        <f t="shared" si="13"/>
        <v>#N/A</v>
      </c>
      <c r="BM9" s="81" t="e">
        <f t="shared" si="13"/>
        <v>#N/A</v>
      </c>
      <c r="BN9" s="81" t="e">
        <f t="shared" si="13"/>
        <v>#N/A</v>
      </c>
      <c r="BO9" s="81" t="e">
        <f t="shared" si="13"/>
        <v>#N/A</v>
      </c>
      <c r="BP9" s="81" t="e">
        <f t="shared" si="13"/>
        <v>#N/A</v>
      </c>
      <c r="BQ9" s="81" t="e">
        <f t="shared" si="13"/>
        <v>#N/A</v>
      </c>
    </row>
    <row r="10" spans="1:69">
      <c r="C10" s="81"/>
      <c r="D10" s="82"/>
      <c r="E10" s="82"/>
      <c r="F10" s="92"/>
      <c r="H10" s="79"/>
      <c r="I10" s="80" t="s">
        <v>108</v>
      </c>
      <c r="J10" s="81">
        <f t="shared" ref="J10:AO10" si="14">IF($C9&lt;&gt;0,IF(VLOOKUP($E9,calendar,2,0)=J$2,-$C9,0),0)</f>
        <v>0</v>
      </c>
      <c r="K10" s="81">
        <f t="shared" si="14"/>
        <v>0</v>
      </c>
      <c r="L10" s="81">
        <f t="shared" si="14"/>
        <v>0</v>
      </c>
      <c r="M10" s="81">
        <f t="shared" si="14"/>
        <v>0</v>
      </c>
      <c r="N10" s="81">
        <f t="shared" si="14"/>
        <v>0</v>
      </c>
      <c r="O10" s="81">
        <f t="shared" si="14"/>
        <v>0</v>
      </c>
      <c r="P10" s="81">
        <f t="shared" si="14"/>
        <v>0</v>
      </c>
      <c r="Q10" s="81">
        <f t="shared" si="14"/>
        <v>0</v>
      </c>
      <c r="R10" s="81">
        <f t="shared" si="14"/>
        <v>0</v>
      </c>
      <c r="S10" s="81">
        <f t="shared" si="14"/>
        <v>0</v>
      </c>
      <c r="T10" s="81">
        <f t="shared" si="14"/>
        <v>0</v>
      </c>
      <c r="U10" s="81">
        <f t="shared" si="14"/>
        <v>0</v>
      </c>
      <c r="V10" s="81">
        <f t="shared" si="14"/>
        <v>0</v>
      </c>
      <c r="W10" s="81">
        <f t="shared" si="14"/>
        <v>0</v>
      </c>
      <c r="X10" s="81">
        <f t="shared" si="14"/>
        <v>0</v>
      </c>
      <c r="Y10" s="81">
        <f t="shared" si="14"/>
        <v>0</v>
      </c>
      <c r="Z10" s="81">
        <f t="shared" si="14"/>
        <v>0</v>
      </c>
      <c r="AA10" s="81">
        <f t="shared" si="14"/>
        <v>0</v>
      </c>
      <c r="AB10" s="81">
        <f t="shared" si="14"/>
        <v>0</v>
      </c>
      <c r="AC10" s="81">
        <f t="shared" si="14"/>
        <v>0</v>
      </c>
      <c r="AD10" s="81">
        <f t="shared" si="14"/>
        <v>0</v>
      </c>
      <c r="AE10" s="81">
        <f t="shared" si="14"/>
        <v>0</v>
      </c>
      <c r="AF10" s="81">
        <f t="shared" si="14"/>
        <v>0</v>
      </c>
      <c r="AG10" s="81">
        <f t="shared" si="14"/>
        <v>0</v>
      </c>
      <c r="AH10" s="81">
        <f t="shared" si="14"/>
        <v>0</v>
      </c>
      <c r="AI10" s="81">
        <f t="shared" si="14"/>
        <v>0</v>
      </c>
      <c r="AJ10" s="81">
        <f t="shared" si="14"/>
        <v>0</v>
      </c>
      <c r="AK10" s="81">
        <f t="shared" si="14"/>
        <v>0</v>
      </c>
      <c r="AL10" s="81">
        <f t="shared" si="14"/>
        <v>0</v>
      </c>
      <c r="AM10" s="81">
        <f t="shared" si="14"/>
        <v>0</v>
      </c>
      <c r="AN10" s="81">
        <f t="shared" si="14"/>
        <v>0</v>
      </c>
      <c r="AO10" s="81">
        <f t="shared" si="14"/>
        <v>0</v>
      </c>
      <c r="AP10" s="81">
        <f t="shared" ref="AP10:BQ10" si="15">IF($C9&lt;&gt;0,IF(VLOOKUP($E9,calendar,2,0)=AP$2,-$C9,0),0)</f>
        <v>0</v>
      </c>
      <c r="AQ10" s="81">
        <f t="shared" si="15"/>
        <v>0</v>
      </c>
      <c r="AR10" s="81">
        <f t="shared" si="15"/>
        <v>0</v>
      </c>
      <c r="AS10" s="81">
        <f t="shared" si="15"/>
        <v>0</v>
      </c>
      <c r="AT10" s="81">
        <f t="shared" si="15"/>
        <v>0</v>
      </c>
      <c r="AU10" s="81">
        <f t="shared" si="15"/>
        <v>0</v>
      </c>
      <c r="AV10" s="81">
        <f t="shared" si="15"/>
        <v>0</v>
      </c>
      <c r="AW10" s="81">
        <f t="shared" si="15"/>
        <v>0</v>
      </c>
      <c r="AX10" s="81">
        <f t="shared" si="15"/>
        <v>0</v>
      </c>
      <c r="AY10" s="81">
        <f t="shared" si="15"/>
        <v>0</v>
      </c>
      <c r="AZ10" s="81">
        <f t="shared" si="15"/>
        <v>0</v>
      </c>
      <c r="BA10" s="81">
        <f t="shared" si="15"/>
        <v>0</v>
      </c>
      <c r="BB10" s="81">
        <f t="shared" si="15"/>
        <v>0</v>
      </c>
      <c r="BC10" s="81">
        <f t="shared" si="15"/>
        <v>0</v>
      </c>
      <c r="BD10" s="81">
        <f t="shared" si="15"/>
        <v>0</v>
      </c>
      <c r="BE10" s="81">
        <f t="shared" si="15"/>
        <v>0</v>
      </c>
      <c r="BF10" s="81">
        <f t="shared" si="15"/>
        <v>0</v>
      </c>
      <c r="BG10" s="81">
        <f t="shared" si="15"/>
        <v>0</v>
      </c>
      <c r="BH10" s="81">
        <f t="shared" si="15"/>
        <v>0</v>
      </c>
      <c r="BI10" s="81">
        <f t="shared" si="15"/>
        <v>0</v>
      </c>
      <c r="BJ10" s="81">
        <f t="shared" si="15"/>
        <v>0</v>
      </c>
      <c r="BK10" s="81">
        <f t="shared" si="15"/>
        <v>0</v>
      </c>
      <c r="BL10" s="81">
        <f t="shared" si="15"/>
        <v>0</v>
      </c>
      <c r="BM10" s="81">
        <f t="shared" si="15"/>
        <v>0</v>
      </c>
      <c r="BN10" s="81">
        <f t="shared" si="15"/>
        <v>0</v>
      </c>
      <c r="BO10" s="81">
        <f t="shared" si="15"/>
        <v>0</v>
      </c>
      <c r="BP10" s="81">
        <f t="shared" si="15"/>
        <v>0</v>
      </c>
      <c r="BQ10" s="81">
        <f t="shared" si="15"/>
        <v>0</v>
      </c>
    </row>
    <row r="11" spans="1:69">
      <c r="C11" s="81"/>
      <c r="D11" s="82"/>
      <c r="E11" s="82"/>
      <c r="F11" s="92"/>
      <c r="H11" s="79"/>
      <c r="I11" s="80" t="s">
        <v>109</v>
      </c>
      <c r="J11" s="81" t="e">
        <f t="shared" ref="J11:AO11" si="16">IF($C9&lt;&gt;0,+IF(AND(J$2&gt;VLOOKUP($D9,calendar,2,0),J$2&lt;=VLOOKUP($E9,calendar,2,0)),IF(((YEAR(J$2)-YEAR(VLOOKUP($E9,calendar,2,0)))*12+MONTH(J$2)-MONTH(VLOOKUP($E9,calendar,2,0)))/VLOOKUP($G9,frequency,2,0)-INT(((YEAR(J$2)-YEAR(VLOOKUP($E9,calendar,2,0)))*12+MONTH(J$2)-MONTH(VLOOKUP($E9,calendar,2,0)))/VLOOKUP($G9,frequency,2,0))=0,-$F9*$C9/VLOOKUP($G9,frequency,3,0),0),0),0)</f>
        <v>#N/A</v>
      </c>
      <c r="K11" s="81" t="e">
        <f t="shared" si="16"/>
        <v>#N/A</v>
      </c>
      <c r="L11" s="81" t="e">
        <f t="shared" si="16"/>
        <v>#N/A</v>
      </c>
      <c r="M11" s="81" t="e">
        <f t="shared" si="16"/>
        <v>#N/A</v>
      </c>
      <c r="N11" s="81" t="e">
        <f t="shared" si="16"/>
        <v>#N/A</v>
      </c>
      <c r="O11" s="81" t="e">
        <f t="shared" si="16"/>
        <v>#N/A</v>
      </c>
      <c r="P11" s="81" t="e">
        <f t="shared" si="16"/>
        <v>#N/A</v>
      </c>
      <c r="Q11" s="81" t="e">
        <f t="shared" si="16"/>
        <v>#N/A</v>
      </c>
      <c r="R11" s="81" t="e">
        <f t="shared" si="16"/>
        <v>#N/A</v>
      </c>
      <c r="S11" s="81" t="e">
        <f t="shared" si="16"/>
        <v>#N/A</v>
      </c>
      <c r="T11" s="81" t="e">
        <f t="shared" si="16"/>
        <v>#N/A</v>
      </c>
      <c r="U11" s="81" t="e">
        <f t="shared" si="16"/>
        <v>#N/A</v>
      </c>
      <c r="V11" s="81" t="e">
        <f t="shared" si="16"/>
        <v>#N/A</v>
      </c>
      <c r="W11" s="81" t="e">
        <f t="shared" si="16"/>
        <v>#N/A</v>
      </c>
      <c r="X11" s="81" t="e">
        <f t="shared" si="16"/>
        <v>#N/A</v>
      </c>
      <c r="Y11" s="81" t="e">
        <f t="shared" si="16"/>
        <v>#N/A</v>
      </c>
      <c r="Z11" s="81" t="e">
        <f t="shared" si="16"/>
        <v>#N/A</v>
      </c>
      <c r="AA11" s="81" t="e">
        <f t="shared" si="16"/>
        <v>#N/A</v>
      </c>
      <c r="AB11" s="81" t="e">
        <f t="shared" si="16"/>
        <v>#N/A</v>
      </c>
      <c r="AC11" s="81" t="e">
        <f t="shared" si="16"/>
        <v>#N/A</v>
      </c>
      <c r="AD11" s="81" t="e">
        <f t="shared" si="16"/>
        <v>#N/A</v>
      </c>
      <c r="AE11" s="81" t="e">
        <f t="shared" si="16"/>
        <v>#N/A</v>
      </c>
      <c r="AF11" s="81" t="e">
        <f t="shared" si="16"/>
        <v>#N/A</v>
      </c>
      <c r="AG11" s="81" t="e">
        <f t="shared" si="16"/>
        <v>#N/A</v>
      </c>
      <c r="AH11" s="81" t="e">
        <f t="shared" si="16"/>
        <v>#N/A</v>
      </c>
      <c r="AI11" s="81" t="e">
        <f t="shared" si="16"/>
        <v>#N/A</v>
      </c>
      <c r="AJ11" s="81" t="e">
        <f t="shared" si="16"/>
        <v>#N/A</v>
      </c>
      <c r="AK11" s="81" t="e">
        <f t="shared" si="16"/>
        <v>#N/A</v>
      </c>
      <c r="AL11" s="81" t="e">
        <f t="shared" si="16"/>
        <v>#N/A</v>
      </c>
      <c r="AM11" s="81" t="e">
        <f t="shared" si="16"/>
        <v>#N/A</v>
      </c>
      <c r="AN11" s="81" t="e">
        <f t="shared" si="16"/>
        <v>#N/A</v>
      </c>
      <c r="AO11" s="81" t="e">
        <f t="shared" si="16"/>
        <v>#N/A</v>
      </c>
      <c r="AP11" s="81" t="e">
        <f t="shared" ref="AP11:BQ11" si="17">IF($C9&lt;&gt;0,+IF(AND(AP$2&gt;VLOOKUP($D9,calendar,2,0),AP$2&lt;=VLOOKUP($E9,calendar,2,0)),IF(((YEAR(AP$2)-YEAR(VLOOKUP($E9,calendar,2,0)))*12+MONTH(AP$2)-MONTH(VLOOKUP($E9,calendar,2,0)))/VLOOKUP($G9,frequency,2,0)-INT(((YEAR(AP$2)-YEAR(VLOOKUP($E9,calendar,2,0)))*12+MONTH(AP$2)-MONTH(VLOOKUP($E9,calendar,2,0)))/VLOOKUP($G9,frequency,2,0))=0,-$F9*$C9/VLOOKUP($G9,frequency,3,0),0),0),0)</f>
        <v>#N/A</v>
      </c>
      <c r="AQ11" s="81" t="e">
        <f t="shared" si="17"/>
        <v>#N/A</v>
      </c>
      <c r="AR11" s="81" t="e">
        <f t="shared" si="17"/>
        <v>#N/A</v>
      </c>
      <c r="AS11" s="81" t="e">
        <f t="shared" si="17"/>
        <v>#N/A</v>
      </c>
      <c r="AT11" s="81" t="e">
        <f t="shared" si="17"/>
        <v>#N/A</v>
      </c>
      <c r="AU11" s="81" t="e">
        <f t="shared" si="17"/>
        <v>#N/A</v>
      </c>
      <c r="AV11" s="81" t="e">
        <f t="shared" si="17"/>
        <v>#N/A</v>
      </c>
      <c r="AW11" s="81" t="e">
        <f t="shared" si="17"/>
        <v>#N/A</v>
      </c>
      <c r="AX11" s="81" t="e">
        <f t="shared" si="17"/>
        <v>#N/A</v>
      </c>
      <c r="AY11" s="81" t="e">
        <f t="shared" si="17"/>
        <v>#N/A</v>
      </c>
      <c r="AZ11" s="81" t="e">
        <f t="shared" si="17"/>
        <v>#N/A</v>
      </c>
      <c r="BA11" s="81" t="e">
        <f t="shared" si="17"/>
        <v>#N/A</v>
      </c>
      <c r="BB11" s="81" t="e">
        <f t="shared" si="17"/>
        <v>#N/A</v>
      </c>
      <c r="BC11" s="81" t="e">
        <f t="shared" si="17"/>
        <v>#N/A</v>
      </c>
      <c r="BD11" s="81" t="e">
        <f t="shared" si="17"/>
        <v>#N/A</v>
      </c>
      <c r="BE11" s="81" t="e">
        <f t="shared" si="17"/>
        <v>#N/A</v>
      </c>
      <c r="BF11" s="81" t="e">
        <f t="shared" si="17"/>
        <v>#N/A</v>
      </c>
      <c r="BG11" s="81" t="e">
        <f t="shared" si="17"/>
        <v>#N/A</v>
      </c>
      <c r="BH11" s="81" t="e">
        <f t="shared" si="17"/>
        <v>#N/A</v>
      </c>
      <c r="BI11" s="81" t="e">
        <f t="shared" si="17"/>
        <v>#N/A</v>
      </c>
      <c r="BJ11" s="81" t="e">
        <f t="shared" si="17"/>
        <v>#N/A</v>
      </c>
      <c r="BK11" s="81" t="e">
        <f t="shared" si="17"/>
        <v>#N/A</v>
      </c>
      <c r="BL11" s="81" t="e">
        <f t="shared" si="17"/>
        <v>#N/A</v>
      </c>
      <c r="BM11" s="81" t="e">
        <f t="shared" si="17"/>
        <v>#N/A</v>
      </c>
      <c r="BN11" s="81" t="e">
        <f t="shared" si="17"/>
        <v>#N/A</v>
      </c>
      <c r="BO11" s="81" t="e">
        <f t="shared" si="17"/>
        <v>#N/A</v>
      </c>
      <c r="BP11" s="81" t="e">
        <f t="shared" si="17"/>
        <v>#N/A</v>
      </c>
      <c r="BQ11" s="81" t="e">
        <f t="shared" si="17"/>
        <v>#N/A</v>
      </c>
    </row>
    <row r="12" spans="1:69">
      <c r="A12" s="87" t="s">
        <v>125</v>
      </c>
      <c r="B12" s="80" t="s">
        <v>99</v>
      </c>
      <c r="C12" s="94">
        <v>530000</v>
      </c>
      <c r="D12" s="82">
        <v>43188</v>
      </c>
      <c r="E12" s="82">
        <v>43465</v>
      </c>
      <c r="F12" s="92">
        <v>0.06</v>
      </c>
      <c r="G12" s="80" t="s">
        <v>88</v>
      </c>
      <c r="H12" s="79" t="s">
        <v>88</v>
      </c>
      <c r="I12" s="80" t="s">
        <v>107</v>
      </c>
      <c r="J12" s="81" t="e">
        <f t="shared" ref="J12:AO12" si="18">IF($C12&lt;&gt;0,IF(VLOOKUP($D12,calendar,2,0)=J$2,$C12,0),0)</f>
        <v>#N/A</v>
      </c>
      <c r="K12" s="81" t="e">
        <f t="shared" si="18"/>
        <v>#N/A</v>
      </c>
      <c r="L12" s="81" t="e">
        <f t="shared" si="18"/>
        <v>#N/A</v>
      </c>
      <c r="M12" s="81" t="e">
        <f t="shared" si="18"/>
        <v>#N/A</v>
      </c>
      <c r="N12" s="81" t="e">
        <f t="shared" si="18"/>
        <v>#N/A</v>
      </c>
      <c r="O12" s="81" t="e">
        <f t="shared" si="18"/>
        <v>#N/A</v>
      </c>
      <c r="P12" s="81" t="e">
        <f t="shared" si="18"/>
        <v>#N/A</v>
      </c>
      <c r="Q12" s="81" t="e">
        <f t="shared" si="18"/>
        <v>#N/A</v>
      </c>
      <c r="R12" s="81" t="e">
        <f t="shared" si="18"/>
        <v>#N/A</v>
      </c>
      <c r="S12" s="81" t="e">
        <f t="shared" si="18"/>
        <v>#N/A</v>
      </c>
      <c r="T12" s="81" t="e">
        <f t="shared" si="18"/>
        <v>#N/A</v>
      </c>
      <c r="U12" s="81" t="e">
        <f t="shared" si="18"/>
        <v>#N/A</v>
      </c>
      <c r="V12" s="81" t="e">
        <f t="shared" si="18"/>
        <v>#N/A</v>
      </c>
      <c r="W12" s="81" t="e">
        <f t="shared" si="18"/>
        <v>#N/A</v>
      </c>
      <c r="X12" s="81" t="e">
        <f t="shared" si="18"/>
        <v>#N/A</v>
      </c>
      <c r="Y12" s="81" t="e">
        <f t="shared" si="18"/>
        <v>#N/A</v>
      </c>
      <c r="Z12" s="81" t="e">
        <f t="shared" si="18"/>
        <v>#N/A</v>
      </c>
      <c r="AA12" s="81" t="e">
        <f t="shared" si="18"/>
        <v>#N/A</v>
      </c>
      <c r="AB12" s="81" t="e">
        <f t="shared" si="18"/>
        <v>#N/A</v>
      </c>
      <c r="AC12" s="81" t="e">
        <f t="shared" si="18"/>
        <v>#N/A</v>
      </c>
      <c r="AD12" s="81" t="e">
        <f t="shared" si="18"/>
        <v>#N/A</v>
      </c>
      <c r="AE12" s="81" t="e">
        <f t="shared" si="18"/>
        <v>#N/A</v>
      </c>
      <c r="AF12" s="81" t="e">
        <f t="shared" si="18"/>
        <v>#N/A</v>
      </c>
      <c r="AG12" s="81" t="e">
        <f t="shared" si="18"/>
        <v>#N/A</v>
      </c>
      <c r="AH12" s="81" t="e">
        <f t="shared" si="18"/>
        <v>#N/A</v>
      </c>
      <c r="AI12" s="81" t="e">
        <f t="shared" si="18"/>
        <v>#N/A</v>
      </c>
      <c r="AJ12" s="81" t="e">
        <f t="shared" si="18"/>
        <v>#N/A</v>
      </c>
      <c r="AK12" s="81" t="e">
        <f t="shared" si="18"/>
        <v>#N/A</v>
      </c>
      <c r="AL12" s="81" t="e">
        <f t="shared" si="18"/>
        <v>#N/A</v>
      </c>
      <c r="AM12" s="81" t="e">
        <f t="shared" si="18"/>
        <v>#N/A</v>
      </c>
      <c r="AN12" s="81" t="e">
        <f t="shared" si="18"/>
        <v>#N/A</v>
      </c>
      <c r="AO12" s="81" t="e">
        <f t="shared" si="18"/>
        <v>#N/A</v>
      </c>
      <c r="AP12" s="81" t="e">
        <f t="shared" ref="AP12:BQ12" si="19">IF($C12&lt;&gt;0,IF(VLOOKUP($D12,calendar,2,0)=AP$2,$C12,0),0)</f>
        <v>#N/A</v>
      </c>
      <c r="AQ12" s="81" t="e">
        <f t="shared" si="19"/>
        <v>#N/A</v>
      </c>
      <c r="AR12" s="81" t="e">
        <f t="shared" si="19"/>
        <v>#N/A</v>
      </c>
      <c r="AS12" s="81" t="e">
        <f t="shared" si="19"/>
        <v>#N/A</v>
      </c>
      <c r="AT12" s="81" t="e">
        <f t="shared" si="19"/>
        <v>#N/A</v>
      </c>
      <c r="AU12" s="81" t="e">
        <f t="shared" si="19"/>
        <v>#N/A</v>
      </c>
      <c r="AV12" s="81" t="e">
        <f t="shared" si="19"/>
        <v>#N/A</v>
      </c>
      <c r="AW12" s="81" t="e">
        <f t="shared" si="19"/>
        <v>#N/A</v>
      </c>
      <c r="AX12" s="81" t="e">
        <f t="shared" si="19"/>
        <v>#N/A</v>
      </c>
      <c r="AY12" s="81" t="e">
        <f t="shared" si="19"/>
        <v>#N/A</v>
      </c>
      <c r="AZ12" s="81" t="e">
        <f t="shared" si="19"/>
        <v>#N/A</v>
      </c>
      <c r="BA12" s="81" t="e">
        <f t="shared" si="19"/>
        <v>#N/A</v>
      </c>
      <c r="BB12" s="81" t="e">
        <f t="shared" si="19"/>
        <v>#N/A</v>
      </c>
      <c r="BC12" s="81" t="e">
        <f t="shared" si="19"/>
        <v>#N/A</v>
      </c>
      <c r="BD12" s="81" t="e">
        <f t="shared" si="19"/>
        <v>#N/A</v>
      </c>
      <c r="BE12" s="81" t="e">
        <f t="shared" si="19"/>
        <v>#N/A</v>
      </c>
      <c r="BF12" s="81" t="e">
        <f t="shared" si="19"/>
        <v>#N/A</v>
      </c>
      <c r="BG12" s="81" t="e">
        <f t="shared" si="19"/>
        <v>#N/A</v>
      </c>
      <c r="BH12" s="81" t="e">
        <f t="shared" si="19"/>
        <v>#N/A</v>
      </c>
      <c r="BI12" s="81" t="e">
        <f t="shared" si="19"/>
        <v>#N/A</v>
      </c>
      <c r="BJ12" s="81" t="e">
        <f t="shared" si="19"/>
        <v>#N/A</v>
      </c>
      <c r="BK12" s="81" t="e">
        <f t="shared" si="19"/>
        <v>#N/A</v>
      </c>
      <c r="BL12" s="81" t="e">
        <f t="shared" si="19"/>
        <v>#N/A</v>
      </c>
      <c r="BM12" s="81" t="e">
        <f t="shared" si="19"/>
        <v>#N/A</v>
      </c>
      <c r="BN12" s="81" t="e">
        <f t="shared" si="19"/>
        <v>#N/A</v>
      </c>
      <c r="BO12" s="81" t="e">
        <f t="shared" si="19"/>
        <v>#N/A</v>
      </c>
      <c r="BP12" s="81" t="e">
        <f t="shared" si="19"/>
        <v>#N/A</v>
      </c>
      <c r="BQ12" s="81" t="e">
        <f t="shared" si="19"/>
        <v>#N/A</v>
      </c>
    </row>
    <row r="13" spans="1:69">
      <c r="C13" s="81"/>
      <c r="D13" s="82"/>
      <c r="E13" s="82"/>
      <c r="F13" s="92"/>
      <c r="H13" s="79"/>
      <c r="I13" s="80" t="s">
        <v>108</v>
      </c>
      <c r="J13" s="81">
        <f t="shared" ref="J13:AO13" si="20">IF($C12&lt;&gt;0,IF(VLOOKUP($E12,calendar,2,0)=J$2,-$C12,0),0)</f>
        <v>0</v>
      </c>
      <c r="K13" s="81">
        <f t="shared" si="20"/>
        <v>0</v>
      </c>
      <c r="L13" s="81">
        <f t="shared" si="20"/>
        <v>0</v>
      </c>
      <c r="M13" s="81">
        <f t="shared" si="20"/>
        <v>0</v>
      </c>
      <c r="N13" s="81">
        <f t="shared" si="20"/>
        <v>0</v>
      </c>
      <c r="O13" s="81">
        <f t="shared" si="20"/>
        <v>0</v>
      </c>
      <c r="P13" s="81">
        <f t="shared" si="20"/>
        <v>0</v>
      </c>
      <c r="Q13" s="81">
        <f t="shared" si="20"/>
        <v>0</v>
      </c>
      <c r="R13" s="81">
        <f t="shared" si="20"/>
        <v>0</v>
      </c>
      <c r="S13" s="81">
        <f t="shared" si="20"/>
        <v>0</v>
      </c>
      <c r="T13" s="81">
        <f t="shared" si="20"/>
        <v>0</v>
      </c>
      <c r="U13" s="81">
        <f t="shared" si="20"/>
        <v>0</v>
      </c>
      <c r="V13" s="81">
        <f t="shared" si="20"/>
        <v>0</v>
      </c>
      <c r="W13" s="81">
        <f t="shared" si="20"/>
        <v>0</v>
      </c>
      <c r="X13" s="81">
        <f t="shared" si="20"/>
        <v>0</v>
      </c>
      <c r="Y13" s="81">
        <f t="shared" si="20"/>
        <v>0</v>
      </c>
      <c r="Z13" s="81">
        <f t="shared" si="20"/>
        <v>0</v>
      </c>
      <c r="AA13" s="81">
        <f t="shared" si="20"/>
        <v>0</v>
      </c>
      <c r="AB13" s="81">
        <f t="shared" si="20"/>
        <v>0</v>
      </c>
      <c r="AC13" s="81">
        <f t="shared" si="20"/>
        <v>0</v>
      </c>
      <c r="AD13" s="81">
        <f t="shared" si="20"/>
        <v>0</v>
      </c>
      <c r="AE13" s="81">
        <f t="shared" si="20"/>
        <v>0</v>
      </c>
      <c r="AF13" s="81">
        <f t="shared" si="20"/>
        <v>0</v>
      </c>
      <c r="AG13" s="81">
        <f t="shared" si="20"/>
        <v>0</v>
      </c>
      <c r="AH13" s="81">
        <f t="shared" si="20"/>
        <v>0</v>
      </c>
      <c r="AI13" s="81">
        <f t="shared" si="20"/>
        <v>0</v>
      </c>
      <c r="AJ13" s="81">
        <f t="shared" si="20"/>
        <v>0</v>
      </c>
      <c r="AK13" s="81">
        <f t="shared" si="20"/>
        <v>0</v>
      </c>
      <c r="AL13" s="81">
        <f t="shared" si="20"/>
        <v>0</v>
      </c>
      <c r="AM13" s="81">
        <f t="shared" si="20"/>
        <v>0</v>
      </c>
      <c r="AN13" s="81">
        <f t="shared" si="20"/>
        <v>0</v>
      </c>
      <c r="AO13" s="81">
        <f t="shared" si="20"/>
        <v>0</v>
      </c>
      <c r="AP13" s="81">
        <f t="shared" ref="AP13:BQ13" si="21">IF($C12&lt;&gt;0,IF(VLOOKUP($E12,calendar,2,0)=AP$2,-$C12,0),0)</f>
        <v>0</v>
      </c>
      <c r="AQ13" s="81">
        <f t="shared" si="21"/>
        <v>0</v>
      </c>
      <c r="AR13" s="81">
        <f t="shared" si="21"/>
        <v>0</v>
      </c>
      <c r="AS13" s="81">
        <f t="shared" si="21"/>
        <v>0</v>
      </c>
      <c r="AT13" s="81">
        <f t="shared" si="21"/>
        <v>0</v>
      </c>
      <c r="AU13" s="81">
        <f t="shared" si="21"/>
        <v>0</v>
      </c>
      <c r="AV13" s="81">
        <f t="shared" si="21"/>
        <v>0</v>
      </c>
      <c r="AW13" s="81">
        <f t="shared" si="21"/>
        <v>0</v>
      </c>
      <c r="AX13" s="81">
        <f t="shared" si="21"/>
        <v>0</v>
      </c>
      <c r="AY13" s="81">
        <f t="shared" si="21"/>
        <v>0</v>
      </c>
      <c r="AZ13" s="81">
        <f t="shared" si="21"/>
        <v>0</v>
      </c>
      <c r="BA13" s="81">
        <f t="shared" si="21"/>
        <v>0</v>
      </c>
      <c r="BB13" s="81">
        <f t="shared" si="21"/>
        <v>0</v>
      </c>
      <c r="BC13" s="81">
        <f t="shared" si="21"/>
        <v>0</v>
      </c>
      <c r="BD13" s="81">
        <f t="shared" si="21"/>
        <v>0</v>
      </c>
      <c r="BE13" s="81">
        <f t="shared" si="21"/>
        <v>0</v>
      </c>
      <c r="BF13" s="81">
        <f t="shared" si="21"/>
        <v>0</v>
      </c>
      <c r="BG13" s="81">
        <f t="shared" si="21"/>
        <v>0</v>
      </c>
      <c r="BH13" s="81">
        <f t="shared" si="21"/>
        <v>0</v>
      </c>
      <c r="BI13" s="81">
        <f t="shared" si="21"/>
        <v>0</v>
      </c>
      <c r="BJ13" s="81">
        <f t="shared" si="21"/>
        <v>0</v>
      </c>
      <c r="BK13" s="81">
        <f t="shared" si="21"/>
        <v>0</v>
      </c>
      <c r="BL13" s="81">
        <f t="shared" si="21"/>
        <v>0</v>
      </c>
      <c r="BM13" s="81">
        <f t="shared" si="21"/>
        <v>0</v>
      </c>
      <c r="BN13" s="81">
        <f t="shared" si="21"/>
        <v>0</v>
      </c>
      <c r="BO13" s="81">
        <f t="shared" si="21"/>
        <v>0</v>
      </c>
      <c r="BP13" s="81">
        <f t="shared" si="21"/>
        <v>0</v>
      </c>
      <c r="BQ13" s="81">
        <f t="shared" si="21"/>
        <v>0</v>
      </c>
    </row>
    <row r="14" spans="1:69">
      <c r="C14" s="81"/>
      <c r="D14" s="82"/>
      <c r="E14" s="82"/>
      <c r="F14" s="92"/>
      <c r="H14" s="79"/>
      <c r="I14" s="80" t="s">
        <v>109</v>
      </c>
      <c r="J14" s="81" t="e">
        <f t="shared" ref="J14:AO14" si="22">IF($C12&lt;&gt;0,+IF(AND(J$2&gt;VLOOKUP($D12,calendar,2,0),J$2&lt;=VLOOKUP($E12,calendar,2,0)),IF(((YEAR(J$2)-YEAR(VLOOKUP($E12,calendar,2,0)))*12+MONTH(J$2)-MONTH(VLOOKUP($E12,calendar,2,0)))/VLOOKUP($G12,frequency,2,0)-INT(((YEAR(J$2)-YEAR(VLOOKUP($E12,calendar,2,0)))*12+MONTH(J$2)-MONTH(VLOOKUP($E12,calendar,2,0)))/VLOOKUP($G12,frequency,2,0))=0,-$F12*$C12/VLOOKUP($G12,frequency,3,0),0),0),0)</f>
        <v>#N/A</v>
      </c>
      <c r="K14" s="81" t="e">
        <f t="shared" si="22"/>
        <v>#N/A</v>
      </c>
      <c r="L14" s="81" t="e">
        <f t="shared" si="22"/>
        <v>#N/A</v>
      </c>
      <c r="M14" s="81" t="e">
        <f t="shared" si="22"/>
        <v>#N/A</v>
      </c>
      <c r="N14" s="81" t="e">
        <f t="shared" si="22"/>
        <v>#N/A</v>
      </c>
      <c r="O14" s="81" t="e">
        <f t="shared" si="22"/>
        <v>#N/A</v>
      </c>
      <c r="P14" s="81" t="e">
        <f t="shared" si="22"/>
        <v>#N/A</v>
      </c>
      <c r="Q14" s="81" t="e">
        <f t="shared" si="22"/>
        <v>#N/A</v>
      </c>
      <c r="R14" s="81" t="e">
        <f t="shared" si="22"/>
        <v>#N/A</v>
      </c>
      <c r="S14" s="81" t="e">
        <f t="shared" si="22"/>
        <v>#N/A</v>
      </c>
      <c r="T14" s="81" t="e">
        <f t="shared" si="22"/>
        <v>#N/A</v>
      </c>
      <c r="U14" s="81" t="e">
        <f t="shared" si="22"/>
        <v>#N/A</v>
      </c>
      <c r="V14" s="81" t="e">
        <f t="shared" si="22"/>
        <v>#N/A</v>
      </c>
      <c r="W14" s="81" t="e">
        <f t="shared" si="22"/>
        <v>#N/A</v>
      </c>
      <c r="X14" s="81" t="e">
        <f t="shared" si="22"/>
        <v>#N/A</v>
      </c>
      <c r="Y14" s="81" t="e">
        <f t="shared" si="22"/>
        <v>#N/A</v>
      </c>
      <c r="Z14" s="81" t="e">
        <f t="shared" si="22"/>
        <v>#N/A</v>
      </c>
      <c r="AA14" s="81" t="e">
        <f t="shared" si="22"/>
        <v>#N/A</v>
      </c>
      <c r="AB14" s="81" t="e">
        <f t="shared" si="22"/>
        <v>#N/A</v>
      </c>
      <c r="AC14" s="81" t="e">
        <f t="shared" si="22"/>
        <v>#N/A</v>
      </c>
      <c r="AD14" s="81" t="e">
        <f t="shared" si="22"/>
        <v>#N/A</v>
      </c>
      <c r="AE14" s="81" t="e">
        <f t="shared" si="22"/>
        <v>#N/A</v>
      </c>
      <c r="AF14" s="81" t="e">
        <f t="shared" si="22"/>
        <v>#N/A</v>
      </c>
      <c r="AG14" s="81" t="e">
        <f t="shared" si="22"/>
        <v>#N/A</v>
      </c>
      <c r="AH14" s="81" t="e">
        <f t="shared" si="22"/>
        <v>#N/A</v>
      </c>
      <c r="AI14" s="81" t="e">
        <f t="shared" si="22"/>
        <v>#N/A</v>
      </c>
      <c r="AJ14" s="81" t="e">
        <f t="shared" si="22"/>
        <v>#N/A</v>
      </c>
      <c r="AK14" s="81" t="e">
        <f t="shared" si="22"/>
        <v>#N/A</v>
      </c>
      <c r="AL14" s="81" t="e">
        <f t="shared" si="22"/>
        <v>#N/A</v>
      </c>
      <c r="AM14" s="81" t="e">
        <f t="shared" si="22"/>
        <v>#N/A</v>
      </c>
      <c r="AN14" s="81" t="e">
        <f t="shared" si="22"/>
        <v>#N/A</v>
      </c>
      <c r="AO14" s="81" t="e">
        <f t="shared" si="22"/>
        <v>#N/A</v>
      </c>
      <c r="AP14" s="81" t="e">
        <f t="shared" ref="AP14:BQ14" si="23">IF($C12&lt;&gt;0,+IF(AND(AP$2&gt;VLOOKUP($D12,calendar,2,0),AP$2&lt;=VLOOKUP($E12,calendar,2,0)),IF(((YEAR(AP$2)-YEAR(VLOOKUP($E12,calendar,2,0)))*12+MONTH(AP$2)-MONTH(VLOOKUP($E12,calendar,2,0)))/VLOOKUP($G12,frequency,2,0)-INT(((YEAR(AP$2)-YEAR(VLOOKUP($E12,calendar,2,0)))*12+MONTH(AP$2)-MONTH(VLOOKUP($E12,calendar,2,0)))/VLOOKUP($G12,frequency,2,0))=0,-$F12*$C12/VLOOKUP($G12,frequency,3,0),0),0),0)</f>
        <v>#N/A</v>
      </c>
      <c r="AQ14" s="81" t="e">
        <f t="shared" si="23"/>
        <v>#N/A</v>
      </c>
      <c r="AR14" s="81" t="e">
        <f t="shared" si="23"/>
        <v>#N/A</v>
      </c>
      <c r="AS14" s="81" t="e">
        <f t="shared" si="23"/>
        <v>#N/A</v>
      </c>
      <c r="AT14" s="81" t="e">
        <f t="shared" si="23"/>
        <v>#N/A</v>
      </c>
      <c r="AU14" s="81" t="e">
        <f t="shared" si="23"/>
        <v>#N/A</v>
      </c>
      <c r="AV14" s="81" t="e">
        <f t="shared" si="23"/>
        <v>#N/A</v>
      </c>
      <c r="AW14" s="81" t="e">
        <f t="shared" si="23"/>
        <v>#N/A</v>
      </c>
      <c r="AX14" s="81" t="e">
        <f t="shared" si="23"/>
        <v>#N/A</v>
      </c>
      <c r="AY14" s="81" t="e">
        <f t="shared" si="23"/>
        <v>#N/A</v>
      </c>
      <c r="AZ14" s="81" t="e">
        <f t="shared" si="23"/>
        <v>#N/A</v>
      </c>
      <c r="BA14" s="81" t="e">
        <f t="shared" si="23"/>
        <v>#N/A</v>
      </c>
      <c r="BB14" s="81" t="e">
        <f t="shared" si="23"/>
        <v>#N/A</v>
      </c>
      <c r="BC14" s="81" t="e">
        <f t="shared" si="23"/>
        <v>#N/A</v>
      </c>
      <c r="BD14" s="81" t="e">
        <f t="shared" si="23"/>
        <v>#N/A</v>
      </c>
      <c r="BE14" s="81" t="e">
        <f t="shared" si="23"/>
        <v>#N/A</v>
      </c>
      <c r="BF14" s="81" t="e">
        <f t="shared" si="23"/>
        <v>#N/A</v>
      </c>
      <c r="BG14" s="81" t="e">
        <f t="shared" si="23"/>
        <v>#N/A</v>
      </c>
      <c r="BH14" s="81" t="e">
        <f t="shared" si="23"/>
        <v>#N/A</v>
      </c>
      <c r="BI14" s="81" t="e">
        <f t="shared" si="23"/>
        <v>#N/A</v>
      </c>
      <c r="BJ14" s="81" t="e">
        <f t="shared" si="23"/>
        <v>#N/A</v>
      </c>
      <c r="BK14" s="81" t="e">
        <f t="shared" si="23"/>
        <v>#N/A</v>
      </c>
      <c r="BL14" s="81" t="e">
        <f t="shared" si="23"/>
        <v>#N/A</v>
      </c>
      <c r="BM14" s="81" t="e">
        <f t="shared" si="23"/>
        <v>#N/A</v>
      </c>
      <c r="BN14" s="81" t="e">
        <f t="shared" si="23"/>
        <v>#N/A</v>
      </c>
      <c r="BO14" s="81" t="e">
        <f t="shared" si="23"/>
        <v>#N/A</v>
      </c>
      <c r="BP14" s="81" t="e">
        <f t="shared" si="23"/>
        <v>#N/A</v>
      </c>
      <c r="BQ14" s="81" t="e">
        <f t="shared" si="23"/>
        <v>#N/A</v>
      </c>
    </row>
    <row r="15" spans="1:69">
      <c r="A15" s="87" t="s">
        <v>126</v>
      </c>
      <c r="B15" s="80" t="s">
        <v>100</v>
      </c>
      <c r="C15" s="94">
        <v>1030000</v>
      </c>
      <c r="D15" s="82">
        <v>43115</v>
      </c>
      <c r="E15" s="82">
        <v>43465</v>
      </c>
      <c r="F15" s="92">
        <v>0.06</v>
      </c>
      <c r="G15" s="80" t="s">
        <v>88</v>
      </c>
      <c r="H15" s="79" t="s">
        <v>88</v>
      </c>
      <c r="I15" s="80" t="s">
        <v>107</v>
      </c>
      <c r="J15" s="81" t="e">
        <f t="shared" ref="J15:AO15" si="24">IF($C15&lt;&gt;0,IF(VLOOKUP($D15,calendar,2,0)=J$2,$C15,0),0)</f>
        <v>#N/A</v>
      </c>
      <c r="K15" s="81" t="e">
        <f t="shared" si="24"/>
        <v>#N/A</v>
      </c>
      <c r="L15" s="81" t="e">
        <f t="shared" si="24"/>
        <v>#N/A</v>
      </c>
      <c r="M15" s="81" t="e">
        <f t="shared" si="24"/>
        <v>#N/A</v>
      </c>
      <c r="N15" s="81" t="e">
        <f t="shared" si="24"/>
        <v>#N/A</v>
      </c>
      <c r="O15" s="81" t="e">
        <f t="shared" si="24"/>
        <v>#N/A</v>
      </c>
      <c r="P15" s="81" t="e">
        <f t="shared" si="24"/>
        <v>#N/A</v>
      </c>
      <c r="Q15" s="81" t="e">
        <f t="shared" si="24"/>
        <v>#N/A</v>
      </c>
      <c r="R15" s="81" t="e">
        <f t="shared" si="24"/>
        <v>#N/A</v>
      </c>
      <c r="S15" s="81" t="e">
        <f t="shared" si="24"/>
        <v>#N/A</v>
      </c>
      <c r="T15" s="81" t="e">
        <f t="shared" si="24"/>
        <v>#N/A</v>
      </c>
      <c r="U15" s="81" t="e">
        <f t="shared" si="24"/>
        <v>#N/A</v>
      </c>
      <c r="V15" s="81" t="e">
        <f t="shared" si="24"/>
        <v>#N/A</v>
      </c>
      <c r="W15" s="81" t="e">
        <f t="shared" si="24"/>
        <v>#N/A</v>
      </c>
      <c r="X15" s="81" t="e">
        <f t="shared" si="24"/>
        <v>#N/A</v>
      </c>
      <c r="Y15" s="81" t="e">
        <f t="shared" si="24"/>
        <v>#N/A</v>
      </c>
      <c r="Z15" s="81" t="e">
        <f t="shared" si="24"/>
        <v>#N/A</v>
      </c>
      <c r="AA15" s="81" t="e">
        <f t="shared" si="24"/>
        <v>#N/A</v>
      </c>
      <c r="AB15" s="81" t="e">
        <f t="shared" si="24"/>
        <v>#N/A</v>
      </c>
      <c r="AC15" s="81" t="e">
        <f t="shared" si="24"/>
        <v>#N/A</v>
      </c>
      <c r="AD15" s="81" t="e">
        <f t="shared" si="24"/>
        <v>#N/A</v>
      </c>
      <c r="AE15" s="81" t="e">
        <f t="shared" si="24"/>
        <v>#N/A</v>
      </c>
      <c r="AF15" s="81" t="e">
        <f t="shared" si="24"/>
        <v>#N/A</v>
      </c>
      <c r="AG15" s="81" t="e">
        <f t="shared" si="24"/>
        <v>#N/A</v>
      </c>
      <c r="AH15" s="81" t="e">
        <f t="shared" si="24"/>
        <v>#N/A</v>
      </c>
      <c r="AI15" s="81" t="e">
        <f t="shared" si="24"/>
        <v>#N/A</v>
      </c>
      <c r="AJ15" s="81" t="e">
        <f t="shared" si="24"/>
        <v>#N/A</v>
      </c>
      <c r="AK15" s="81" t="e">
        <f t="shared" si="24"/>
        <v>#N/A</v>
      </c>
      <c r="AL15" s="81" t="e">
        <f t="shared" si="24"/>
        <v>#N/A</v>
      </c>
      <c r="AM15" s="81" t="e">
        <f t="shared" si="24"/>
        <v>#N/A</v>
      </c>
      <c r="AN15" s="81" t="e">
        <f t="shared" si="24"/>
        <v>#N/A</v>
      </c>
      <c r="AO15" s="81" t="e">
        <f t="shared" si="24"/>
        <v>#N/A</v>
      </c>
      <c r="AP15" s="81" t="e">
        <f t="shared" ref="AP15:BQ15" si="25">IF($C15&lt;&gt;0,IF(VLOOKUP($D15,calendar,2,0)=AP$2,$C15,0),0)</f>
        <v>#N/A</v>
      </c>
      <c r="AQ15" s="81" t="e">
        <f t="shared" si="25"/>
        <v>#N/A</v>
      </c>
      <c r="AR15" s="81" t="e">
        <f t="shared" si="25"/>
        <v>#N/A</v>
      </c>
      <c r="AS15" s="81" t="e">
        <f t="shared" si="25"/>
        <v>#N/A</v>
      </c>
      <c r="AT15" s="81" t="e">
        <f t="shared" si="25"/>
        <v>#N/A</v>
      </c>
      <c r="AU15" s="81" t="e">
        <f t="shared" si="25"/>
        <v>#N/A</v>
      </c>
      <c r="AV15" s="81" t="e">
        <f t="shared" si="25"/>
        <v>#N/A</v>
      </c>
      <c r="AW15" s="81" t="e">
        <f t="shared" si="25"/>
        <v>#N/A</v>
      </c>
      <c r="AX15" s="81" t="e">
        <f t="shared" si="25"/>
        <v>#N/A</v>
      </c>
      <c r="AY15" s="81" t="e">
        <f t="shared" si="25"/>
        <v>#N/A</v>
      </c>
      <c r="AZ15" s="81" t="e">
        <f t="shared" si="25"/>
        <v>#N/A</v>
      </c>
      <c r="BA15" s="81" t="e">
        <f t="shared" si="25"/>
        <v>#N/A</v>
      </c>
      <c r="BB15" s="81" t="e">
        <f t="shared" si="25"/>
        <v>#N/A</v>
      </c>
      <c r="BC15" s="81" t="e">
        <f t="shared" si="25"/>
        <v>#N/A</v>
      </c>
      <c r="BD15" s="81" t="e">
        <f t="shared" si="25"/>
        <v>#N/A</v>
      </c>
      <c r="BE15" s="81" t="e">
        <f t="shared" si="25"/>
        <v>#N/A</v>
      </c>
      <c r="BF15" s="81" t="e">
        <f t="shared" si="25"/>
        <v>#N/A</v>
      </c>
      <c r="BG15" s="81" t="e">
        <f t="shared" si="25"/>
        <v>#N/A</v>
      </c>
      <c r="BH15" s="81" t="e">
        <f t="shared" si="25"/>
        <v>#N/A</v>
      </c>
      <c r="BI15" s="81" t="e">
        <f t="shared" si="25"/>
        <v>#N/A</v>
      </c>
      <c r="BJ15" s="81" t="e">
        <f t="shared" si="25"/>
        <v>#N/A</v>
      </c>
      <c r="BK15" s="81" t="e">
        <f t="shared" si="25"/>
        <v>#N/A</v>
      </c>
      <c r="BL15" s="81" t="e">
        <f t="shared" si="25"/>
        <v>#N/A</v>
      </c>
      <c r="BM15" s="81" t="e">
        <f t="shared" si="25"/>
        <v>#N/A</v>
      </c>
      <c r="BN15" s="81" t="e">
        <f t="shared" si="25"/>
        <v>#N/A</v>
      </c>
      <c r="BO15" s="81" t="e">
        <f t="shared" si="25"/>
        <v>#N/A</v>
      </c>
      <c r="BP15" s="81" t="e">
        <f t="shared" si="25"/>
        <v>#N/A</v>
      </c>
      <c r="BQ15" s="81" t="e">
        <f t="shared" si="25"/>
        <v>#N/A</v>
      </c>
    </row>
    <row r="16" spans="1:69">
      <c r="C16" s="81"/>
      <c r="D16" s="82"/>
      <c r="E16" s="82"/>
      <c r="F16" s="92"/>
      <c r="H16" s="79"/>
      <c r="I16" s="80" t="s">
        <v>108</v>
      </c>
      <c r="J16" s="81">
        <f t="shared" ref="J16:AO16" si="26">IF($C15&lt;&gt;0,IF(VLOOKUP($E15,calendar,2,0)=J$2,-$C15,0),0)</f>
        <v>0</v>
      </c>
      <c r="K16" s="81">
        <f t="shared" si="26"/>
        <v>0</v>
      </c>
      <c r="L16" s="81">
        <f t="shared" si="26"/>
        <v>0</v>
      </c>
      <c r="M16" s="81">
        <f t="shared" si="26"/>
        <v>0</v>
      </c>
      <c r="N16" s="81">
        <f t="shared" si="26"/>
        <v>0</v>
      </c>
      <c r="O16" s="81">
        <f t="shared" si="26"/>
        <v>0</v>
      </c>
      <c r="P16" s="81">
        <f t="shared" si="26"/>
        <v>0</v>
      </c>
      <c r="Q16" s="81">
        <f t="shared" si="26"/>
        <v>0</v>
      </c>
      <c r="R16" s="81">
        <f t="shared" si="26"/>
        <v>0</v>
      </c>
      <c r="S16" s="81">
        <f t="shared" si="26"/>
        <v>0</v>
      </c>
      <c r="T16" s="81">
        <f t="shared" si="26"/>
        <v>0</v>
      </c>
      <c r="U16" s="81">
        <f t="shared" si="26"/>
        <v>0</v>
      </c>
      <c r="V16" s="81">
        <f t="shared" si="26"/>
        <v>0</v>
      </c>
      <c r="W16" s="81">
        <f t="shared" si="26"/>
        <v>0</v>
      </c>
      <c r="X16" s="81">
        <f t="shared" si="26"/>
        <v>0</v>
      </c>
      <c r="Y16" s="81">
        <f t="shared" si="26"/>
        <v>0</v>
      </c>
      <c r="Z16" s="81">
        <f t="shared" si="26"/>
        <v>0</v>
      </c>
      <c r="AA16" s="81">
        <f t="shared" si="26"/>
        <v>0</v>
      </c>
      <c r="AB16" s="81">
        <f t="shared" si="26"/>
        <v>0</v>
      </c>
      <c r="AC16" s="81">
        <f t="shared" si="26"/>
        <v>0</v>
      </c>
      <c r="AD16" s="81">
        <f t="shared" si="26"/>
        <v>0</v>
      </c>
      <c r="AE16" s="81">
        <f t="shared" si="26"/>
        <v>0</v>
      </c>
      <c r="AF16" s="81">
        <f t="shared" si="26"/>
        <v>0</v>
      </c>
      <c r="AG16" s="81">
        <f t="shared" si="26"/>
        <v>0</v>
      </c>
      <c r="AH16" s="81">
        <f t="shared" si="26"/>
        <v>0</v>
      </c>
      <c r="AI16" s="81">
        <f t="shared" si="26"/>
        <v>0</v>
      </c>
      <c r="AJ16" s="81">
        <f t="shared" si="26"/>
        <v>0</v>
      </c>
      <c r="AK16" s="81">
        <f t="shared" si="26"/>
        <v>0</v>
      </c>
      <c r="AL16" s="81">
        <f t="shared" si="26"/>
        <v>0</v>
      </c>
      <c r="AM16" s="81">
        <f t="shared" si="26"/>
        <v>0</v>
      </c>
      <c r="AN16" s="81">
        <f t="shared" si="26"/>
        <v>0</v>
      </c>
      <c r="AO16" s="81">
        <f t="shared" si="26"/>
        <v>0</v>
      </c>
      <c r="AP16" s="81">
        <f t="shared" ref="AP16:BQ16" si="27">IF($C15&lt;&gt;0,IF(VLOOKUP($E15,calendar,2,0)=AP$2,-$C15,0),0)</f>
        <v>0</v>
      </c>
      <c r="AQ16" s="81">
        <f t="shared" si="27"/>
        <v>0</v>
      </c>
      <c r="AR16" s="81">
        <f t="shared" si="27"/>
        <v>0</v>
      </c>
      <c r="AS16" s="81">
        <f t="shared" si="27"/>
        <v>0</v>
      </c>
      <c r="AT16" s="81">
        <f t="shared" si="27"/>
        <v>0</v>
      </c>
      <c r="AU16" s="81">
        <f t="shared" si="27"/>
        <v>0</v>
      </c>
      <c r="AV16" s="81">
        <f t="shared" si="27"/>
        <v>0</v>
      </c>
      <c r="AW16" s="81">
        <f t="shared" si="27"/>
        <v>0</v>
      </c>
      <c r="AX16" s="81">
        <f t="shared" si="27"/>
        <v>0</v>
      </c>
      <c r="AY16" s="81">
        <f t="shared" si="27"/>
        <v>0</v>
      </c>
      <c r="AZ16" s="81">
        <f t="shared" si="27"/>
        <v>0</v>
      </c>
      <c r="BA16" s="81">
        <f t="shared" si="27"/>
        <v>0</v>
      </c>
      <c r="BB16" s="81">
        <f t="shared" si="27"/>
        <v>0</v>
      </c>
      <c r="BC16" s="81">
        <f t="shared" si="27"/>
        <v>0</v>
      </c>
      <c r="BD16" s="81">
        <f t="shared" si="27"/>
        <v>0</v>
      </c>
      <c r="BE16" s="81">
        <f t="shared" si="27"/>
        <v>0</v>
      </c>
      <c r="BF16" s="81">
        <f t="shared" si="27"/>
        <v>0</v>
      </c>
      <c r="BG16" s="81">
        <f t="shared" si="27"/>
        <v>0</v>
      </c>
      <c r="BH16" s="81">
        <f t="shared" si="27"/>
        <v>0</v>
      </c>
      <c r="BI16" s="81">
        <f t="shared" si="27"/>
        <v>0</v>
      </c>
      <c r="BJ16" s="81">
        <f t="shared" si="27"/>
        <v>0</v>
      </c>
      <c r="BK16" s="81">
        <f t="shared" si="27"/>
        <v>0</v>
      </c>
      <c r="BL16" s="81">
        <f t="shared" si="27"/>
        <v>0</v>
      </c>
      <c r="BM16" s="81">
        <f t="shared" si="27"/>
        <v>0</v>
      </c>
      <c r="BN16" s="81">
        <f t="shared" si="27"/>
        <v>0</v>
      </c>
      <c r="BO16" s="81">
        <f t="shared" si="27"/>
        <v>0</v>
      </c>
      <c r="BP16" s="81">
        <f t="shared" si="27"/>
        <v>0</v>
      </c>
      <c r="BQ16" s="81">
        <f t="shared" si="27"/>
        <v>0</v>
      </c>
    </row>
    <row r="17" spans="1:69">
      <c r="C17" s="81"/>
      <c r="D17" s="82"/>
      <c r="E17" s="82"/>
      <c r="F17" s="92"/>
      <c r="H17" s="79"/>
      <c r="I17" s="80" t="s">
        <v>109</v>
      </c>
      <c r="J17" s="81" t="e">
        <f t="shared" ref="J17:AO17" si="28">IF($C15&lt;&gt;0,+IF(AND(J$2&gt;VLOOKUP($D15,calendar,2,0),J$2&lt;=VLOOKUP($E15,calendar,2,0)),IF(((YEAR(J$2)-YEAR(VLOOKUP($E15,calendar,2,0)))*12+MONTH(J$2)-MONTH(VLOOKUP($E15,calendar,2,0)))/VLOOKUP($G15,frequency,2,0)-INT(((YEAR(J$2)-YEAR(VLOOKUP($E15,calendar,2,0)))*12+MONTH(J$2)-MONTH(VLOOKUP($E15,calendar,2,0)))/VLOOKUP($G15,frequency,2,0))=0,-$F15*$C15/VLOOKUP($G15,frequency,3,0),0),0),0)</f>
        <v>#N/A</v>
      </c>
      <c r="K17" s="81" t="e">
        <f t="shared" si="28"/>
        <v>#N/A</v>
      </c>
      <c r="L17" s="81" t="e">
        <f t="shared" si="28"/>
        <v>#N/A</v>
      </c>
      <c r="M17" s="81" t="e">
        <f t="shared" si="28"/>
        <v>#N/A</v>
      </c>
      <c r="N17" s="81" t="e">
        <f t="shared" si="28"/>
        <v>#N/A</v>
      </c>
      <c r="O17" s="81" t="e">
        <f t="shared" si="28"/>
        <v>#N/A</v>
      </c>
      <c r="P17" s="81" t="e">
        <f t="shared" si="28"/>
        <v>#N/A</v>
      </c>
      <c r="Q17" s="81" t="e">
        <f t="shared" si="28"/>
        <v>#N/A</v>
      </c>
      <c r="R17" s="81" t="e">
        <f t="shared" si="28"/>
        <v>#N/A</v>
      </c>
      <c r="S17" s="81" t="e">
        <f t="shared" si="28"/>
        <v>#N/A</v>
      </c>
      <c r="T17" s="81" t="e">
        <f t="shared" si="28"/>
        <v>#N/A</v>
      </c>
      <c r="U17" s="81" t="e">
        <f t="shared" si="28"/>
        <v>#N/A</v>
      </c>
      <c r="V17" s="81" t="e">
        <f t="shared" si="28"/>
        <v>#N/A</v>
      </c>
      <c r="W17" s="81" t="e">
        <f t="shared" si="28"/>
        <v>#N/A</v>
      </c>
      <c r="X17" s="81" t="e">
        <f t="shared" si="28"/>
        <v>#N/A</v>
      </c>
      <c r="Y17" s="81" t="e">
        <f t="shared" si="28"/>
        <v>#N/A</v>
      </c>
      <c r="Z17" s="81" t="e">
        <f t="shared" si="28"/>
        <v>#N/A</v>
      </c>
      <c r="AA17" s="81" t="e">
        <f t="shared" si="28"/>
        <v>#N/A</v>
      </c>
      <c r="AB17" s="81" t="e">
        <f t="shared" si="28"/>
        <v>#N/A</v>
      </c>
      <c r="AC17" s="81" t="e">
        <f t="shared" si="28"/>
        <v>#N/A</v>
      </c>
      <c r="AD17" s="81" t="e">
        <f t="shared" si="28"/>
        <v>#N/A</v>
      </c>
      <c r="AE17" s="81" t="e">
        <f t="shared" si="28"/>
        <v>#N/A</v>
      </c>
      <c r="AF17" s="81" t="e">
        <f t="shared" si="28"/>
        <v>#N/A</v>
      </c>
      <c r="AG17" s="81" t="e">
        <f t="shared" si="28"/>
        <v>#N/A</v>
      </c>
      <c r="AH17" s="81" t="e">
        <f t="shared" si="28"/>
        <v>#N/A</v>
      </c>
      <c r="AI17" s="81" t="e">
        <f t="shared" si="28"/>
        <v>#N/A</v>
      </c>
      <c r="AJ17" s="81" t="e">
        <f t="shared" si="28"/>
        <v>#N/A</v>
      </c>
      <c r="AK17" s="81" t="e">
        <f t="shared" si="28"/>
        <v>#N/A</v>
      </c>
      <c r="AL17" s="81" t="e">
        <f t="shared" si="28"/>
        <v>#N/A</v>
      </c>
      <c r="AM17" s="81" t="e">
        <f t="shared" si="28"/>
        <v>#N/A</v>
      </c>
      <c r="AN17" s="81" t="e">
        <f t="shared" si="28"/>
        <v>#N/A</v>
      </c>
      <c r="AO17" s="81" t="e">
        <f t="shared" si="28"/>
        <v>#N/A</v>
      </c>
      <c r="AP17" s="81" t="e">
        <f t="shared" ref="AP17:BQ17" si="29">IF($C15&lt;&gt;0,+IF(AND(AP$2&gt;VLOOKUP($D15,calendar,2,0),AP$2&lt;=VLOOKUP($E15,calendar,2,0)),IF(((YEAR(AP$2)-YEAR(VLOOKUP($E15,calendar,2,0)))*12+MONTH(AP$2)-MONTH(VLOOKUP($E15,calendar,2,0)))/VLOOKUP($G15,frequency,2,0)-INT(((YEAR(AP$2)-YEAR(VLOOKUP($E15,calendar,2,0)))*12+MONTH(AP$2)-MONTH(VLOOKUP($E15,calendar,2,0)))/VLOOKUP($G15,frequency,2,0))=0,-$F15*$C15/VLOOKUP($G15,frequency,3,0),0),0),0)</f>
        <v>#N/A</v>
      </c>
      <c r="AQ17" s="81" t="e">
        <f t="shared" si="29"/>
        <v>#N/A</v>
      </c>
      <c r="AR17" s="81" t="e">
        <f t="shared" si="29"/>
        <v>#N/A</v>
      </c>
      <c r="AS17" s="81" t="e">
        <f t="shared" si="29"/>
        <v>#N/A</v>
      </c>
      <c r="AT17" s="81" t="e">
        <f t="shared" si="29"/>
        <v>#N/A</v>
      </c>
      <c r="AU17" s="81" t="e">
        <f t="shared" si="29"/>
        <v>#N/A</v>
      </c>
      <c r="AV17" s="81" t="e">
        <f t="shared" si="29"/>
        <v>#N/A</v>
      </c>
      <c r="AW17" s="81" t="e">
        <f t="shared" si="29"/>
        <v>#N/A</v>
      </c>
      <c r="AX17" s="81" t="e">
        <f t="shared" si="29"/>
        <v>#N/A</v>
      </c>
      <c r="AY17" s="81" t="e">
        <f t="shared" si="29"/>
        <v>#N/A</v>
      </c>
      <c r="AZ17" s="81" t="e">
        <f t="shared" si="29"/>
        <v>#N/A</v>
      </c>
      <c r="BA17" s="81" t="e">
        <f t="shared" si="29"/>
        <v>#N/A</v>
      </c>
      <c r="BB17" s="81" t="e">
        <f t="shared" si="29"/>
        <v>#N/A</v>
      </c>
      <c r="BC17" s="81" t="e">
        <f t="shared" si="29"/>
        <v>#N/A</v>
      </c>
      <c r="BD17" s="81" t="e">
        <f t="shared" si="29"/>
        <v>#N/A</v>
      </c>
      <c r="BE17" s="81" t="e">
        <f t="shared" si="29"/>
        <v>#N/A</v>
      </c>
      <c r="BF17" s="81" t="e">
        <f t="shared" si="29"/>
        <v>#N/A</v>
      </c>
      <c r="BG17" s="81" t="e">
        <f t="shared" si="29"/>
        <v>#N/A</v>
      </c>
      <c r="BH17" s="81" t="e">
        <f t="shared" si="29"/>
        <v>#N/A</v>
      </c>
      <c r="BI17" s="81" t="e">
        <f t="shared" si="29"/>
        <v>#N/A</v>
      </c>
      <c r="BJ17" s="81" t="e">
        <f t="shared" si="29"/>
        <v>#N/A</v>
      </c>
      <c r="BK17" s="81" t="e">
        <f t="shared" si="29"/>
        <v>#N/A</v>
      </c>
      <c r="BL17" s="81" t="e">
        <f t="shared" si="29"/>
        <v>#N/A</v>
      </c>
      <c r="BM17" s="81" t="e">
        <f t="shared" si="29"/>
        <v>#N/A</v>
      </c>
      <c r="BN17" s="81" t="e">
        <f t="shared" si="29"/>
        <v>#N/A</v>
      </c>
      <c r="BO17" s="81" t="e">
        <f t="shared" si="29"/>
        <v>#N/A</v>
      </c>
      <c r="BP17" s="81" t="e">
        <f t="shared" si="29"/>
        <v>#N/A</v>
      </c>
      <c r="BQ17" s="81" t="e">
        <f t="shared" si="29"/>
        <v>#N/A</v>
      </c>
    </row>
    <row r="18" spans="1:69">
      <c r="A18" s="87" t="s">
        <v>127</v>
      </c>
      <c r="B18" s="80" t="s">
        <v>101</v>
      </c>
      <c r="C18" s="94">
        <v>1583000</v>
      </c>
      <c r="D18" s="82">
        <v>43070</v>
      </c>
      <c r="E18" s="82">
        <v>43465</v>
      </c>
      <c r="F18" s="92">
        <v>0.06</v>
      </c>
      <c r="G18" s="80" t="s">
        <v>88</v>
      </c>
      <c r="H18" s="79" t="s">
        <v>88</v>
      </c>
      <c r="I18" s="80" t="s">
        <v>107</v>
      </c>
      <c r="J18" s="81" t="e">
        <f t="shared" ref="J18:AO18" si="30">IF($C18&lt;&gt;0,IF(VLOOKUP($D18,calendar,2,0)=J$2,$C18,0),0)</f>
        <v>#N/A</v>
      </c>
      <c r="K18" s="81" t="e">
        <f t="shared" si="30"/>
        <v>#N/A</v>
      </c>
      <c r="L18" s="81" t="e">
        <f t="shared" si="30"/>
        <v>#N/A</v>
      </c>
      <c r="M18" s="81" t="e">
        <f t="shared" si="30"/>
        <v>#N/A</v>
      </c>
      <c r="N18" s="81" t="e">
        <f t="shared" si="30"/>
        <v>#N/A</v>
      </c>
      <c r="O18" s="81" t="e">
        <f t="shared" si="30"/>
        <v>#N/A</v>
      </c>
      <c r="P18" s="81" t="e">
        <f t="shared" si="30"/>
        <v>#N/A</v>
      </c>
      <c r="Q18" s="81" t="e">
        <f t="shared" si="30"/>
        <v>#N/A</v>
      </c>
      <c r="R18" s="81" t="e">
        <f t="shared" si="30"/>
        <v>#N/A</v>
      </c>
      <c r="S18" s="81" t="e">
        <f t="shared" si="30"/>
        <v>#N/A</v>
      </c>
      <c r="T18" s="81" t="e">
        <f t="shared" si="30"/>
        <v>#N/A</v>
      </c>
      <c r="U18" s="81" t="e">
        <f t="shared" si="30"/>
        <v>#N/A</v>
      </c>
      <c r="V18" s="81" t="e">
        <f t="shared" si="30"/>
        <v>#N/A</v>
      </c>
      <c r="W18" s="81" t="e">
        <f t="shared" si="30"/>
        <v>#N/A</v>
      </c>
      <c r="X18" s="81" t="e">
        <f t="shared" si="30"/>
        <v>#N/A</v>
      </c>
      <c r="Y18" s="81" t="e">
        <f t="shared" si="30"/>
        <v>#N/A</v>
      </c>
      <c r="Z18" s="81" t="e">
        <f t="shared" si="30"/>
        <v>#N/A</v>
      </c>
      <c r="AA18" s="81" t="e">
        <f t="shared" si="30"/>
        <v>#N/A</v>
      </c>
      <c r="AB18" s="81" t="e">
        <f t="shared" si="30"/>
        <v>#N/A</v>
      </c>
      <c r="AC18" s="81" t="e">
        <f t="shared" si="30"/>
        <v>#N/A</v>
      </c>
      <c r="AD18" s="81" t="e">
        <f t="shared" si="30"/>
        <v>#N/A</v>
      </c>
      <c r="AE18" s="81" t="e">
        <f t="shared" si="30"/>
        <v>#N/A</v>
      </c>
      <c r="AF18" s="81" t="e">
        <f t="shared" si="30"/>
        <v>#N/A</v>
      </c>
      <c r="AG18" s="81" t="e">
        <f t="shared" si="30"/>
        <v>#N/A</v>
      </c>
      <c r="AH18" s="81" t="e">
        <f t="shared" si="30"/>
        <v>#N/A</v>
      </c>
      <c r="AI18" s="81" t="e">
        <f t="shared" si="30"/>
        <v>#N/A</v>
      </c>
      <c r="AJ18" s="81" t="e">
        <f t="shared" si="30"/>
        <v>#N/A</v>
      </c>
      <c r="AK18" s="81" t="e">
        <f t="shared" si="30"/>
        <v>#N/A</v>
      </c>
      <c r="AL18" s="81" t="e">
        <f t="shared" si="30"/>
        <v>#N/A</v>
      </c>
      <c r="AM18" s="81" t="e">
        <f t="shared" si="30"/>
        <v>#N/A</v>
      </c>
      <c r="AN18" s="81" t="e">
        <f t="shared" si="30"/>
        <v>#N/A</v>
      </c>
      <c r="AO18" s="81" t="e">
        <f t="shared" si="30"/>
        <v>#N/A</v>
      </c>
      <c r="AP18" s="81" t="e">
        <f t="shared" ref="AP18:BQ18" si="31">IF($C18&lt;&gt;0,IF(VLOOKUP($D18,calendar,2,0)=AP$2,$C18,0),0)</f>
        <v>#N/A</v>
      </c>
      <c r="AQ18" s="81" t="e">
        <f t="shared" si="31"/>
        <v>#N/A</v>
      </c>
      <c r="AR18" s="81" t="e">
        <f t="shared" si="31"/>
        <v>#N/A</v>
      </c>
      <c r="AS18" s="81" t="e">
        <f t="shared" si="31"/>
        <v>#N/A</v>
      </c>
      <c r="AT18" s="81" t="e">
        <f t="shared" si="31"/>
        <v>#N/A</v>
      </c>
      <c r="AU18" s="81" t="e">
        <f t="shared" si="31"/>
        <v>#N/A</v>
      </c>
      <c r="AV18" s="81" t="e">
        <f t="shared" si="31"/>
        <v>#N/A</v>
      </c>
      <c r="AW18" s="81" t="e">
        <f t="shared" si="31"/>
        <v>#N/A</v>
      </c>
      <c r="AX18" s="81" t="e">
        <f t="shared" si="31"/>
        <v>#N/A</v>
      </c>
      <c r="AY18" s="81" t="e">
        <f t="shared" si="31"/>
        <v>#N/A</v>
      </c>
      <c r="AZ18" s="81" t="e">
        <f t="shared" si="31"/>
        <v>#N/A</v>
      </c>
      <c r="BA18" s="81" t="e">
        <f t="shared" si="31"/>
        <v>#N/A</v>
      </c>
      <c r="BB18" s="81" t="e">
        <f t="shared" si="31"/>
        <v>#N/A</v>
      </c>
      <c r="BC18" s="81" t="e">
        <f t="shared" si="31"/>
        <v>#N/A</v>
      </c>
      <c r="BD18" s="81" t="e">
        <f t="shared" si="31"/>
        <v>#N/A</v>
      </c>
      <c r="BE18" s="81" t="e">
        <f t="shared" si="31"/>
        <v>#N/A</v>
      </c>
      <c r="BF18" s="81" t="e">
        <f t="shared" si="31"/>
        <v>#N/A</v>
      </c>
      <c r="BG18" s="81" t="e">
        <f t="shared" si="31"/>
        <v>#N/A</v>
      </c>
      <c r="BH18" s="81" t="e">
        <f t="shared" si="31"/>
        <v>#N/A</v>
      </c>
      <c r="BI18" s="81" t="e">
        <f t="shared" si="31"/>
        <v>#N/A</v>
      </c>
      <c r="BJ18" s="81" t="e">
        <f t="shared" si="31"/>
        <v>#N/A</v>
      </c>
      <c r="BK18" s="81" t="e">
        <f t="shared" si="31"/>
        <v>#N/A</v>
      </c>
      <c r="BL18" s="81" t="e">
        <f t="shared" si="31"/>
        <v>#N/A</v>
      </c>
      <c r="BM18" s="81" t="e">
        <f t="shared" si="31"/>
        <v>#N/A</v>
      </c>
      <c r="BN18" s="81" t="e">
        <f t="shared" si="31"/>
        <v>#N/A</v>
      </c>
      <c r="BO18" s="81" t="e">
        <f t="shared" si="31"/>
        <v>#N/A</v>
      </c>
      <c r="BP18" s="81" t="e">
        <f t="shared" si="31"/>
        <v>#N/A</v>
      </c>
      <c r="BQ18" s="81" t="e">
        <f t="shared" si="31"/>
        <v>#N/A</v>
      </c>
    </row>
    <row r="19" spans="1:69">
      <c r="C19" s="81"/>
      <c r="D19" s="82"/>
      <c r="E19" s="82"/>
      <c r="F19" s="92"/>
      <c r="H19" s="79"/>
      <c r="I19" s="80" t="s">
        <v>108</v>
      </c>
      <c r="J19" s="81">
        <f t="shared" ref="J19:AO19" si="32">IF($C18&lt;&gt;0,IF(VLOOKUP($E18,calendar,2,0)=J$2,-$C18,0),0)</f>
        <v>0</v>
      </c>
      <c r="K19" s="81">
        <f t="shared" si="32"/>
        <v>0</v>
      </c>
      <c r="L19" s="81">
        <f t="shared" si="32"/>
        <v>0</v>
      </c>
      <c r="M19" s="81">
        <f t="shared" si="32"/>
        <v>0</v>
      </c>
      <c r="N19" s="81">
        <f t="shared" si="32"/>
        <v>0</v>
      </c>
      <c r="O19" s="81">
        <f t="shared" si="32"/>
        <v>0</v>
      </c>
      <c r="P19" s="81">
        <f t="shared" si="32"/>
        <v>0</v>
      </c>
      <c r="Q19" s="81">
        <f t="shared" si="32"/>
        <v>0</v>
      </c>
      <c r="R19" s="81">
        <f t="shared" si="32"/>
        <v>0</v>
      </c>
      <c r="S19" s="81">
        <f t="shared" si="32"/>
        <v>0</v>
      </c>
      <c r="T19" s="81">
        <f t="shared" si="32"/>
        <v>0</v>
      </c>
      <c r="U19" s="81">
        <f t="shared" si="32"/>
        <v>0</v>
      </c>
      <c r="V19" s="81">
        <f t="shared" si="32"/>
        <v>0</v>
      </c>
      <c r="W19" s="81">
        <f t="shared" si="32"/>
        <v>0</v>
      </c>
      <c r="X19" s="81">
        <f t="shared" si="32"/>
        <v>0</v>
      </c>
      <c r="Y19" s="81">
        <f t="shared" si="32"/>
        <v>0</v>
      </c>
      <c r="Z19" s="81">
        <f t="shared" si="32"/>
        <v>0</v>
      </c>
      <c r="AA19" s="81">
        <f t="shared" si="32"/>
        <v>0</v>
      </c>
      <c r="AB19" s="81">
        <f t="shared" si="32"/>
        <v>0</v>
      </c>
      <c r="AC19" s="81">
        <f t="shared" si="32"/>
        <v>0</v>
      </c>
      <c r="AD19" s="81">
        <f t="shared" si="32"/>
        <v>0</v>
      </c>
      <c r="AE19" s="81">
        <f t="shared" si="32"/>
        <v>0</v>
      </c>
      <c r="AF19" s="81">
        <f t="shared" si="32"/>
        <v>0</v>
      </c>
      <c r="AG19" s="81">
        <f t="shared" si="32"/>
        <v>0</v>
      </c>
      <c r="AH19" s="81">
        <f t="shared" si="32"/>
        <v>0</v>
      </c>
      <c r="AI19" s="81">
        <f t="shared" si="32"/>
        <v>0</v>
      </c>
      <c r="AJ19" s="81">
        <f t="shared" si="32"/>
        <v>0</v>
      </c>
      <c r="AK19" s="81">
        <f t="shared" si="32"/>
        <v>0</v>
      </c>
      <c r="AL19" s="81">
        <f t="shared" si="32"/>
        <v>0</v>
      </c>
      <c r="AM19" s="81">
        <f t="shared" si="32"/>
        <v>0</v>
      </c>
      <c r="AN19" s="81">
        <f t="shared" si="32"/>
        <v>0</v>
      </c>
      <c r="AO19" s="81">
        <f t="shared" si="32"/>
        <v>0</v>
      </c>
      <c r="AP19" s="81">
        <f t="shared" ref="AP19:BQ19" si="33">IF($C18&lt;&gt;0,IF(VLOOKUP($E18,calendar,2,0)=AP$2,-$C18,0),0)</f>
        <v>0</v>
      </c>
      <c r="AQ19" s="81">
        <f t="shared" si="33"/>
        <v>0</v>
      </c>
      <c r="AR19" s="81">
        <f t="shared" si="33"/>
        <v>0</v>
      </c>
      <c r="AS19" s="81">
        <f t="shared" si="33"/>
        <v>0</v>
      </c>
      <c r="AT19" s="81">
        <f t="shared" si="33"/>
        <v>0</v>
      </c>
      <c r="AU19" s="81">
        <f t="shared" si="33"/>
        <v>0</v>
      </c>
      <c r="AV19" s="81">
        <f t="shared" si="33"/>
        <v>0</v>
      </c>
      <c r="AW19" s="81">
        <f t="shared" si="33"/>
        <v>0</v>
      </c>
      <c r="AX19" s="81">
        <f t="shared" si="33"/>
        <v>0</v>
      </c>
      <c r="AY19" s="81">
        <f t="shared" si="33"/>
        <v>0</v>
      </c>
      <c r="AZ19" s="81">
        <f t="shared" si="33"/>
        <v>0</v>
      </c>
      <c r="BA19" s="81">
        <f t="shared" si="33"/>
        <v>0</v>
      </c>
      <c r="BB19" s="81">
        <f t="shared" si="33"/>
        <v>0</v>
      </c>
      <c r="BC19" s="81">
        <f t="shared" si="33"/>
        <v>0</v>
      </c>
      <c r="BD19" s="81">
        <f t="shared" si="33"/>
        <v>0</v>
      </c>
      <c r="BE19" s="81">
        <f t="shared" si="33"/>
        <v>0</v>
      </c>
      <c r="BF19" s="81">
        <f t="shared" si="33"/>
        <v>0</v>
      </c>
      <c r="BG19" s="81">
        <f t="shared" si="33"/>
        <v>0</v>
      </c>
      <c r="BH19" s="81">
        <f t="shared" si="33"/>
        <v>0</v>
      </c>
      <c r="BI19" s="81">
        <f t="shared" si="33"/>
        <v>0</v>
      </c>
      <c r="BJ19" s="81">
        <f t="shared" si="33"/>
        <v>0</v>
      </c>
      <c r="BK19" s="81">
        <f t="shared" si="33"/>
        <v>0</v>
      </c>
      <c r="BL19" s="81">
        <f t="shared" si="33"/>
        <v>0</v>
      </c>
      <c r="BM19" s="81">
        <f t="shared" si="33"/>
        <v>0</v>
      </c>
      <c r="BN19" s="81">
        <f t="shared" si="33"/>
        <v>0</v>
      </c>
      <c r="BO19" s="81">
        <f t="shared" si="33"/>
        <v>0</v>
      </c>
      <c r="BP19" s="81">
        <f t="shared" si="33"/>
        <v>0</v>
      </c>
      <c r="BQ19" s="81">
        <f t="shared" si="33"/>
        <v>0</v>
      </c>
    </row>
    <row r="20" spans="1:69">
      <c r="C20" s="81"/>
      <c r="D20" s="82"/>
      <c r="E20" s="82"/>
      <c r="F20" s="92"/>
      <c r="H20" s="79"/>
      <c r="I20" s="80" t="s">
        <v>109</v>
      </c>
      <c r="J20" s="81" t="e">
        <f t="shared" ref="J20:AO20" si="34">IF($C18&lt;&gt;0,+IF(AND(J$2&gt;VLOOKUP($D18,calendar,2,0),J$2&lt;=VLOOKUP($E18,calendar,2,0)),IF(((YEAR(J$2)-YEAR(VLOOKUP($E18,calendar,2,0)))*12+MONTH(J$2)-MONTH(VLOOKUP($E18,calendar,2,0)))/VLOOKUP($G18,frequency,2,0)-INT(((YEAR(J$2)-YEAR(VLOOKUP($E18,calendar,2,0)))*12+MONTH(J$2)-MONTH(VLOOKUP($E18,calendar,2,0)))/VLOOKUP($G18,frequency,2,0))=0,-$F18*$C18/VLOOKUP($G18,frequency,3,0),0),0),0)</f>
        <v>#N/A</v>
      </c>
      <c r="K20" s="81" t="e">
        <f t="shared" si="34"/>
        <v>#N/A</v>
      </c>
      <c r="L20" s="81" t="e">
        <f t="shared" si="34"/>
        <v>#N/A</v>
      </c>
      <c r="M20" s="81" t="e">
        <f t="shared" si="34"/>
        <v>#N/A</v>
      </c>
      <c r="N20" s="81" t="e">
        <f t="shared" si="34"/>
        <v>#N/A</v>
      </c>
      <c r="O20" s="81" t="e">
        <f t="shared" si="34"/>
        <v>#N/A</v>
      </c>
      <c r="P20" s="81" t="e">
        <f t="shared" si="34"/>
        <v>#N/A</v>
      </c>
      <c r="Q20" s="81" t="e">
        <f t="shared" si="34"/>
        <v>#N/A</v>
      </c>
      <c r="R20" s="81" t="e">
        <f t="shared" si="34"/>
        <v>#N/A</v>
      </c>
      <c r="S20" s="81" t="e">
        <f t="shared" si="34"/>
        <v>#N/A</v>
      </c>
      <c r="T20" s="81" t="e">
        <f t="shared" si="34"/>
        <v>#N/A</v>
      </c>
      <c r="U20" s="81" t="e">
        <f t="shared" si="34"/>
        <v>#N/A</v>
      </c>
      <c r="V20" s="81" t="e">
        <f t="shared" si="34"/>
        <v>#N/A</v>
      </c>
      <c r="W20" s="81" t="e">
        <f t="shared" si="34"/>
        <v>#N/A</v>
      </c>
      <c r="X20" s="81" t="e">
        <f t="shared" si="34"/>
        <v>#N/A</v>
      </c>
      <c r="Y20" s="81" t="e">
        <f t="shared" si="34"/>
        <v>#N/A</v>
      </c>
      <c r="Z20" s="81" t="e">
        <f t="shared" si="34"/>
        <v>#N/A</v>
      </c>
      <c r="AA20" s="81" t="e">
        <f t="shared" si="34"/>
        <v>#N/A</v>
      </c>
      <c r="AB20" s="81" t="e">
        <f t="shared" si="34"/>
        <v>#N/A</v>
      </c>
      <c r="AC20" s="81" t="e">
        <f t="shared" si="34"/>
        <v>#N/A</v>
      </c>
      <c r="AD20" s="81" t="e">
        <f t="shared" si="34"/>
        <v>#N/A</v>
      </c>
      <c r="AE20" s="81" t="e">
        <f t="shared" si="34"/>
        <v>#N/A</v>
      </c>
      <c r="AF20" s="81" t="e">
        <f t="shared" si="34"/>
        <v>#N/A</v>
      </c>
      <c r="AG20" s="81" t="e">
        <f t="shared" si="34"/>
        <v>#N/A</v>
      </c>
      <c r="AH20" s="81" t="e">
        <f t="shared" si="34"/>
        <v>#N/A</v>
      </c>
      <c r="AI20" s="81" t="e">
        <f t="shared" si="34"/>
        <v>#N/A</v>
      </c>
      <c r="AJ20" s="81" t="e">
        <f t="shared" si="34"/>
        <v>#N/A</v>
      </c>
      <c r="AK20" s="81" t="e">
        <f t="shared" si="34"/>
        <v>#N/A</v>
      </c>
      <c r="AL20" s="81" t="e">
        <f t="shared" si="34"/>
        <v>#N/A</v>
      </c>
      <c r="AM20" s="81" t="e">
        <f t="shared" si="34"/>
        <v>#N/A</v>
      </c>
      <c r="AN20" s="81" t="e">
        <f t="shared" si="34"/>
        <v>#N/A</v>
      </c>
      <c r="AO20" s="81" t="e">
        <f t="shared" si="34"/>
        <v>#N/A</v>
      </c>
      <c r="AP20" s="81" t="e">
        <f t="shared" ref="AP20:BQ20" si="35">IF($C18&lt;&gt;0,+IF(AND(AP$2&gt;VLOOKUP($D18,calendar,2,0),AP$2&lt;=VLOOKUP($E18,calendar,2,0)),IF(((YEAR(AP$2)-YEAR(VLOOKUP($E18,calendar,2,0)))*12+MONTH(AP$2)-MONTH(VLOOKUP($E18,calendar,2,0)))/VLOOKUP($G18,frequency,2,0)-INT(((YEAR(AP$2)-YEAR(VLOOKUP($E18,calendar,2,0)))*12+MONTH(AP$2)-MONTH(VLOOKUP($E18,calendar,2,0)))/VLOOKUP($G18,frequency,2,0))=0,-$F18*$C18/VLOOKUP($G18,frequency,3,0),0),0),0)</f>
        <v>#N/A</v>
      </c>
      <c r="AQ20" s="81" t="e">
        <f t="shared" si="35"/>
        <v>#N/A</v>
      </c>
      <c r="AR20" s="81" t="e">
        <f t="shared" si="35"/>
        <v>#N/A</v>
      </c>
      <c r="AS20" s="81" t="e">
        <f t="shared" si="35"/>
        <v>#N/A</v>
      </c>
      <c r="AT20" s="81" t="e">
        <f t="shared" si="35"/>
        <v>#N/A</v>
      </c>
      <c r="AU20" s="81" t="e">
        <f t="shared" si="35"/>
        <v>#N/A</v>
      </c>
      <c r="AV20" s="81" t="e">
        <f t="shared" si="35"/>
        <v>#N/A</v>
      </c>
      <c r="AW20" s="81" t="e">
        <f t="shared" si="35"/>
        <v>#N/A</v>
      </c>
      <c r="AX20" s="81" t="e">
        <f t="shared" si="35"/>
        <v>#N/A</v>
      </c>
      <c r="AY20" s="81" t="e">
        <f t="shared" si="35"/>
        <v>#N/A</v>
      </c>
      <c r="AZ20" s="81" t="e">
        <f t="shared" si="35"/>
        <v>#N/A</v>
      </c>
      <c r="BA20" s="81" t="e">
        <f t="shared" si="35"/>
        <v>#N/A</v>
      </c>
      <c r="BB20" s="81" t="e">
        <f t="shared" si="35"/>
        <v>#N/A</v>
      </c>
      <c r="BC20" s="81" t="e">
        <f t="shared" si="35"/>
        <v>#N/A</v>
      </c>
      <c r="BD20" s="81" t="e">
        <f t="shared" si="35"/>
        <v>#N/A</v>
      </c>
      <c r="BE20" s="81" t="e">
        <f t="shared" si="35"/>
        <v>#N/A</v>
      </c>
      <c r="BF20" s="81" t="e">
        <f t="shared" si="35"/>
        <v>#N/A</v>
      </c>
      <c r="BG20" s="81" t="e">
        <f t="shared" si="35"/>
        <v>#N/A</v>
      </c>
      <c r="BH20" s="81" t="e">
        <f t="shared" si="35"/>
        <v>#N/A</v>
      </c>
      <c r="BI20" s="81" t="e">
        <f t="shared" si="35"/>
        <v>#N/A</v>
      </c>
      <c r="BJ20" s="81" t="e">
        <f t="shared" si="35"/>
        <v>#N/A</v>
      </c>
      <c r="BK20" s="81" t="e">
        <f t="shared" si="35"/>
        <v>#N/A</v>
      </c>
      <c r="BL20" s="81" t="e">
        <f t="shared" si="35"/>
        <v>#N/A</v>
      </c>
      <c r="BM20" s="81" t="e">
        <f t="shared" si="35"/>
        <v>#N/A</v>
      </c>
      <c r="BN20" s="81" t="e">
        <f t="shared" si="35"/>
        <v>#N/A</v>
      </c>
      <c r="BO20" s="81" t="e">
        <f t="shared" si="35"/>
        <v>#N/A</v>
      </c>
      <c r="BP20" s="81" t="e">
        <f t="shared" si="35"/>
        <v>#N/A</v>
      </c>
      <c r="BQ20" s="81" t="e">
        <f t="shared" si="35"/>
        <v>#N/A</v>
      </c>
    </row>
    <row r="21" spans="1:69">
      <c r="A21" s="87" t="s">
        <v>128</v>
      </c>
      <c r="B21" s="80" t="s">
        <v>102</v>
      </c>
      <c r="C21" s="94">
        <f>2195000+132000</f>
        <v>2327000</v>
      </c>
      <c r="D21" s="82">
        <v>42555</v>
      </c>
      <c r="E21" s="82">
        <v>43465</v>
      </c>
      <c r="F21" s="92">
        <v>0.06</v>
      </c>
      <c r="G21" s="80" t="s">
        <v>88</v>
      </c>
      <c r="H21" s="79" t="s">
        <v>88</v>
      </c>
      <c r="I21" s="80" t="s">
        <v>107</v>
      </c>
      <c r="J21" s="81" t="e">
        <f t="shared" ref="J21:AO21" si="36">IF($C21&lt;&gt;0,IF(VLOOKUP($D21,calendar,2,0)=J$2,$C21,0),0)</f>
        <v>#N/A</v>
      </c>
      <c r="K21" s="81" t="e">
        <f t="shared" si="36"/>
        <v>#N/A</v>
      </c>
      <c r="L21" s="81" t="e">
        <f t="shared" si="36"/>
        <v>#N/A</v>
      </c>
      <c r="M21" s="81" t="e">
        <f t="shared" si="36"/>
        <v>#N/A</v>
      </c>
      <c r="N21" s="81" t="e">
        <f t="shared" si="36"/>
        <v>#N/A</v>
      </c>
      <c r="O21" s="81" t="e">
        <f t="shared" si="36"/>
        <v>#N/A</v>
      </c>
      <c r="P21" s="81" t="e">
        <f t="shared" si="36"/>
        <v>#N/A</v>
      </c>
      <c r="Q21" s="81" t="e">
        <f t="shared" si="36"/>
        <v>#N/A</v>
      </c>
      <c r="R21" s="81" t="e">
        <f t="shared" si="36"/>
        <v>#N/A</v>
      </c>
      <c r="S21" s="81" t="e">
        <f t="shared" si="36"/>
        <v>#N/A</v>
      </c>
      <c r="T21" s="81" t="e">
        <f t="shared" si="36"/>
        <v>#N/A</v>
      </c>
      <c r="U21" s="81" t="e">
        <f t="shared" si="36"/>
        <v>#N/A</v>
      </c>
      <c r="V21" s="81" t="e">
        <f t="shared" si="36"/>
        <v>#N/A</v>
      </c>
      <c r="W21" s="81" t="e">
        <f t="shared" si="36"/>
        <v>#N/A</v>
      </c>
      <c r="X21" s="81" t="e">
        <f t="shared" si="36"/>
        <v>#N/A</v>
      </c>
      <c r="Y21" s="81" t="e">
        <f t="shared" si="36"/>
        <v>#N/A</v>
      </c>
      <c r="Z21" s="81" t="e">
        <f t="shared" si="36"/>
        <v>#N/A</v>
      </c>
      <c r="AA21" s="81" t="e">
        <f t="shared" si="36"/>
        <v>#N/A</v>
      </c>
      <c r="AB21" s="81" t="e">
        <f t="shared" si="36"/>
        <v>#N/A</v>
      </c>
      <c r="AC21" s="81" t="e">
        <f t="shared" si="36"/>
        <v>#N/A</v>
      </c>
      <c r="AD21" s="81" t="e">
        <f t="shared" si="36"/>
        <v>#N/A</v>
      </c>
      <c r="AE21" s="81" t="e">
        <f t="shared" si="36"/>
        <v>#N/A</v>
      </c>
      <c r="AF21" s="81" t="e">
        <f t="shared" si="36"/>
        <v>#N/A</v>
      </c>
      <c r="AG21" s="81" t="e">
        <f t="shared" si="36"/>
        <v>#N/A</v>
      </c>
      <c r="AH21" s="81" t="e">
        <f t="shared" si="36"/>
        <v>#N/A</v>
      </c>
      <c r="AI21" s="81" t="e">
        <f t="shared" si="36"/>
        <v>#N/A</v>
      </c>
      <c r="AJ21" s="81" t="e">
        <f t="shared" si="36"/>
        <v>#N/A</v>
      </c>
      <c r="AK21" s="81" t="e">
        <f t="shared" si="36"/>
        <v>#N/A</v>
      </c>
      <c r="AL21" s="81" t="e">
        <f t="shared" si="36"/>
        <v>#N/A</v>
      </c>
      <c r="AM21" s="81" t="e">
        <f t="shared" si="36"/>
        <v>#N/A</v>
      </c>
      <c r="AN21" s="81" t="e">
        <f t="shared" si="36"/>
        <v>#N/A</v>
      </c>
      <c r="AO21" s="81" t="e">
        <f t="shared" si="36"/>
        <v>#N/A</v>
      </c>
      <c r="AP21" s="81" t="e">
        <f t="shared" ref="AP21:BQ21" si="37">IF($C21&lt;&gt;0,IF(VLOOKUP($D21,calendar,2,0)=AP$2,$C21,0),0)</f>
        <v>#N/A</v>
      </c>
      <c r="AQ21" s="81" t="e">
        <f t="shared" si="37"/>
        <v>#N/A</v>
      </c>
      <c r="AR21" s="81" t="e">
        <f t="shared" si="37"/>
        <v>#N/A</v>
      </c>
      <c r="AS21" s="81" t="e">
        <f t="shared" si="37"/>
        <v>#N/A</v>
      </c>
      <c r="AT21" s="81" t="e">
        <f t="shared" si="37"/>
        <v>#N/A</v>
      </c>
      <c r="AU21" s="81" t="e">
        <f t="shared" si="37"/>
        <v>#N/A</v>
      </c>
      <c r="AV21" s="81" t="e">
        <f t="shared" si="37"/>
        <v>#N/A</v>
      </c>
      <c r="AW21" s="81" t="e">
        <f t="shared" si="37"/>
        <v>#N/A</v>
      </c>
      <c r="AX21" s="81" t="e">
        <f t="shared" si="37"/>
        <v>#N/A</v>
      </c>
      <c r="AY21" s="81" t="e">
        <f t="shared" si="37"/>
        <v>#N/A</v>
      </c>
      <c r="AZ21" s="81" t="e">
        <f t="shared" si="37"/>
        <v>#N/A</v>
      </c>
      <c r="BA21" s="81" t="e">
        <f t="shared" si="37"/>
        <v>#N/A</v>
      </c>
      <c r="BB21" s="81" t="e">
        <f t="shared" si="37"/>
        <v>#N/A</v>
      </c>
      <c r="BC21" s="81" t="e">
        <f t="shared" si="37"/>
        <v>#N/A</v>
      </c>
      <c r="BD21" s="81" t="e">
        <f t="shared" si="37"/>
        <v>#N/A</v>
      </c>
      <c r="BE21" s="81" t="e">
        <f t="shared" si="37"/>
        <v>#N/A</v>
      </c>
      <c r="BF21" s="81" t="e">
        <f t="shared" si="37"/>
        <v>#N/A</v>
      </c>
      <c r="BG21" s="81" t="e">
        <f t="shared" si="37"/>
        <v>#N/A</v>
      </c>
      <c r="BH21" s="81" t="e">
        <f t="shared" si="37"/>
        <v>#N/A</v>
      </c>
      <c r="BI21" s="81" t="e">
        <f t="shared" si="37"/>
        <v>#N/A</v>
      </c>
      <c r="BJ21" s="81" t="e">
        <f t="shared" si="37"/>
        <v>#N/A</v>
      </c>
      <c r="BK21" s="81" t="e">
        <f t="shared" si="37"/>
        <v>#N/A</v>
      </c>
      <c r="BL21" s="81" t="e">
        <f t="shared" si="37"/>
        <v>#N/A</v>
      </c>
      <c r="BM21" s="81" t="e">
        <f t="shared" si="37"/>
        <v>#N/A</v>
      </c>
      <c r="BN21" s="81" t="e">
        <f t="shared" si="37"/>
        <v>#N/A</v>
      </c>
      <c r="BO21" s="81" t="e">
        <f t="shared" si="37"/>
        <v>#N/A</v>
      </c>
      <c r="BP21" s="81" t="e">
        <f t="shared" si="37"/>
        <v>#N/A</v>
      </c>
      <c r="BQ21" s="81" t="e">
        <f t="shared" si="37"/>
        <v>#N/A</v>
      </c>
    </row>
    <row r="22" spans="1:69">
      <c r="C22" s="81"/>
      <c r="D22" s="82"/>
      <c r="E22" s="82"/>
      <c r="F22" s="92"/>
      <c r="H22" s="79"/>
      <c r="I22" s="80" t="s">
        <v>108</v>
      </c>
      <c r="J22" s="81">
        <f t="shared" ref="J22:AO22" si="38">IF($C21&lt;&gt;0,IF(VLOOKUP($E21,calendar,2,0)=J$2,-$C21,0),0)</f>
        <v>0</v>
      </c>
      <c r="K22" s="81">
        <f t="shared" si="38"/>
        <v>0</v>
      </c>
      <c r="L22" s="81">
        <f t="shared" si="38"/>
        <v>0</v>
      </c>
      <c r="M22" s="81">
        <f t="shared" si="38"/>
        <v>0</v>
      </c>
      <c r="N22" s="81">
        <f t="shared" si="38"/>
        <v>0</v>
      </c>
      <c r="O22" s="81">
        <f t="shared" si="38"/>
        <v>0</v>
      </c>
      <c r="P22" s="81">
        <f t="shared" si="38"/>
        <v>0</v>
      </c>
      <c r="Q22" s="81">
        <f t="shared" si="38"/>
        <v>0</v>
      </c>
      <c r="R22" s="81">
        <f t="shared" si="38"/>
        <v>0</v>
      </c>
      <c r="S22" s="81">
        <f t="shared" si="38"/>
        <v>0</v>
      </c>
      <c r="T22" s="81">
        <f t="shared" si="38"/>
        <v>0</v>
      </c>
      <c r="U22" s="81">
        <f t="shared" si="38"/>
        <v>0</v>
      </c>
      <c r="V22" s="81">
        <f t="shared" si="38"/>
        <v>0</v>
      </c>
      <c r="W22" s="81">
        <f t="shared" si="38"/>
        <v>0</v>
      </c>
      <c r="X22" s="81">
        <f t="shared" si="38"/>
        <v>0</v>
      </c>
      <c r="Y22" s="81">
        <f t="shared" si="38"/>
        <v>0</v>
      </c>
      <c r="Z22" s="81">
        <f t="shared" si="38"/>
        <v>0</v>
      </c>
      <c r="AA22" s="81">
        <f t="shared" si="38"/>
        <v>0</v>
      </c>
      <c r="AB22" s="81">
        <f t="shared" si="38"/>
        <v>0</v>
      </c>
      <c r="AC22" s="81">
        <f t="shared" si="38"/>
        <v>0</v>
      </c>
      <c r="AD22" s="81">
        <f t="shared" si="38"/>
        <v>0</v>
      </c>
      <c r="AE22" s="81">
        <f t="shared" si="38"/>
        <v>0</v>
      </c>
      <c r="AF22" s="81">
        <f t="shared" si="38"/>
        <v>0</v>
      </c>
      <c r="AG22" s="81">
        <f t="shared" si="38"/>
        <v>0</v>
      </c>
      <c r="AH22" s="81">
        <f t="shared" si="38"/>
        <v>0</v>
      </c>
      <c r="AI22" s="81">
        <f t="shared" si="38"/>
        <v>0</v>
      </c>
      <c r="AJ22" s="81">
        <f t="shared" si="38"/>
        <v>0</v>
      </c>
      <c r="AK22" s="81">
        <f t="shared" si="38"/>
        <v>0</v>
      </c>
      <c r="AL22" s="81">
        <f t="shared" si="38"/>
        <v>0</v>
      </c>
      <c r="AM22" s="81">
        <f t="shared" si="38"/>
        <v>0</v>
      </c>
      <c r="AN22" s="81">
        <f t="shared" si="38"/>
        <v>0</v>
      </c>
      <c r="AO22" s="81">
        <f t="shared" si="38"/>
        <v>0</v>
      </c>
      <c r="AP22" s="81">
        <f t="shared" ref="AP22:BQ22" si="39">IF($C21&lt;&gt;0,IF(VLOOKUP($E21,calendar,2,0)=AP$2,-$C21,0),0)</f>
        <v>0</v>
      </c>
      <c r="AQ22" s="81">
        <f t="shared" si="39"/>
        <v>0</v>
      </c>
      <c r="AR22" s="81">
        <f t="shared" si="39"/>
        <v>0</v>
      </c>
      <c r="AS22" s="81">
        <f t="shared" si="39"/>
        <v>0</v>
      </c>
      <c r="AT22" s="81">
        <f t="shared" si="39"/>
        <v>0</v>
      </c>
      <c r="AU22" s="81">
        <f t="shared" si="39"/>
        <v>0</v>
      </c>
      <c r="AV22" s="81">
        <f t="shared" si="39"/>
        <v>0</v>
      </c>
      <c r="AW22" s="81">
        <f t="shared" si="39"/>
        <v>0</v>
      </c>
      <c r="AX22" s="81">
        <f t="shared" si="39"/>
        <v>0</v>
      </c>
      <c r="AY22" s="81">
        <f t="shared" si="39"/>
        <v>0</v>
      </c>
      <c r="AZ22" s="81">
        <f t="shared" si="39"/>
        <v>0</v>
      </c>
      <c r="BA22" s="81">
        <f t="shared" si="39"/>
        <v>0</v>
      </c>
      <c r="BB22" s="81">
        <f t="shared" si="39"/>
        <v>0</v>
      </c>
      <c r="BC22" s="81">
        <f t="shared" si="39"/>
        <v>0</v>
      </c>
      <c r="BD22" s="81">
        <f t="shared" si="39"/>
        <v>0</v>
      </c>
      <c r="BE22" s="81">
        <f t="shared" si="39"/>
        <v>0</v>
      </c>
      <c r="BF22" s="81">
        <f t="shared" si="39"/>
        <v>0</v>
      </c>
      <c r="BG22" s="81">
        <f t="shared" si="39"/>
        <v>0</v>
      </c>
      <c r="BH22" s="81">
        <f t="shared" si="39"/>
        <v>0</v>
      </c>
      <c r="BI22" s="81">
        <f t="shared" si="39"/>
        <v>0</v>
      </c>
      <c r="BJ22" s="81">
        <f t="shared" si="39"/>
        <v>0</v>
      </c>
      <c r="BK22" s="81">
        <f t="shared" si="39"/>
        <v>0</v>
      </c>
      <c r="BL22" s="81">
        <f t="shared" si="39"/>
        <v>0</v>
      </c>
      <c r="BM22" s="81">
        <f t="shared" si="39"/>
        <v>0</v>
      </c>
      <c r="BN22" s="81">
        <f t="shared" si="39"/>
        <v>0</v>
      </c>
      <c r="BO22" s="81">
        <f t="shared" si="39"/>
        <v>0</v>
      </c>
      <c r="BP22" s="81">
        <f t="shared" si="39"/>
        <v>0</v>
      </c>
      <c r="BQ22" s="81">
        <f t="shared" si="39"/>
        <v>0</v>
      </c>
    </row>
    <row r="23" spans="1:69">
      <c r="C23" s="81"/>
      <c r="D23" s="82"/>
      <c r="E23" s="82"/>
      <c r="F23" s="92"/>
      <c r="H23" s="79"/>
      <c r="I23" s="80" t="s">
        <v>109</v>
      </c>
      <c r="J23" s="81" t="e">
        <f t="shared" ref="J23:AO23" si="40">IF($C21&lt;&gt;0,+IF(AND(J$2&gt;VLOOKUP($D21,calendar,2,0),J$2&lt;=VLOOKUP($E21,calendar,2,0)),IF(((YEAR(J$2)-YEAR(VLOOKUP($E21,calendar,2,0)))*12+MONTH(J$2)-MONTH(VLOOKUP($E21,calendar,2,0)))/VLOOKUP($G21,frequency,2,0)-INT(((YEAR(J$2)-YEAR(VLOOKUP($E21,calendar,2,0)))*12+MONTH(J$2)-MONTH(VLOOKUP($E21,calendar,2,0)))/VLOOKUP($G21,frequency,2,0))=0,-$F21*$C21/VLOOKUP($G21,frequency,3,0),0),0),0)</f>
        <v>#N/A</v>
      </c>
      <c r="K23" s="81" t="e">
        <f t="shared" si="40"/>
        <v>#N/A</v>
      </c>
      <c r="L23" s="81" t="e">
        <f t="shared" si="40"/>
        <v>#N/A</v>
      </c>
      <c r="M23" s="81" t="e">
        <f t="shared" si="40"/>
        <v>#N/A</v>
      </c>
      <c r="N23" s="81" t="e">
        <f t="shared" si="40"/>
        <v>#N/A</v>
      </c>
      <c r="O23" s="81" t="e">
        <f t="shared" si="40"/>
        <v>#N/A</v>
      </c>
      <c r="P23" s="81" t="e">
        <f t="shared" si="40"/>
        <v>#N/A</v>
      </c>
      <c r="Q23" s="81" t="e">
        <f t="shared" si="40"/>
        <v>#N/A</v>
      </c>
      <c r="R23" s="81" t="e">
        <f t="shared" si="40"/>
        <v>#N/A</v>
      </c>
      <c r="S23" s="81" t="e">
        <f t="shared" si="40"/>
        <v>#N/A</v>
      </c>
      <c r="T23" s="81" t="e">
        <f t="shared" si="40"/>
        <v>#N/A</v>
      </c>
      <c r="U23" s="81" t="e">
        <f t="shared" si="40"/>
        <v>#N/A</v>
      </c>
      <c r="V23" s="81" t="e">
        <f t="shared" si="40"/>
        <v>#N/A</v>
      </c>
      <c r="W23" s="81" t="e">
        <f t="shared" si="40"/>
        <v>#N/A</v>
      </c>
      <c r="X23" s="81" t="e">
        <f t="shared" si="40"/>
        <v>#N/A</v>
      </c>
      <c r="Y23" s="81" t="e">
        <f t="shared" si="40"/>
        <v>#N/A</v>
      </c>
      <c r="Z23" s="81" t="e">
        <f t="shared" si="40"/>
        <v>#N/A</v>
      </c>
      <c r="AA23" s="81" t="e">
        <f t="shared" si="40"/>
        <v>#N/A</v>
      </c>
      <c r="AB23" s="81" t="e">
        <f t="shared" si="40"/>
        <v>#N/A</v>
      </c>
      <c r="AC23" s="81" t="e">
        <f t="shared" si="40"/>
        <v>#N/A</v>
      </c>
      <c r="AD23" s="81" t="e">
        <f t="shared" si="40"/>
        <v>#N/A</v>
      </c>
      <c r="AE23" s="81" t="e">
        <f t="shared" si="40"/>
        <v>#N/A</v>
      </c>
      <c r="AF23" s="81" t="e">
        <f t="shared" si="40"/>
        <v>#N/A</v>
      </c>
      <c r="AG23" s="81" t="e">
        <f t="shared" si="40"/>
        <v>#N/A</v>
      </c>
      <c r="AH23" s="81" t="e">
        <f t="shared" si="40"/>
        <v>#N/A</v>
      </c>
      <c r="AI23" s="81" t="e">
        <f t="shared" si="40"/>
        <v>#N/A</v>
      </c>
      <c r="AJ23" s="81" t="e">
        <f t="shared" si="40"/>
        <v>#N/A</v>
      </c>
      <c r="AK23" s="81" t="e">
        <f t="shared" si="40"/>
        <v>#N/A</v>
      </c>
      <c r="AL23" s="81" t="e">
        <f t="shared" si="40"/>
        <v>#N/A</v>
      </c>
      <c r="AM23" s="81" t="e">
        <f t="shared" si="40"/>
        <v>#N/A</v>
      </c>
      <c r="AN23" s="81" t="e">
        <f t="shared" si="40"/>
        <v>#N/A</v>
      </c>
      <c r="AO23" s="81" t="e">
        <f t="shared" si="40"/>
        <v>#N/A</v>
      </c>
      <c r="AP23" s="81" t="e">
        <f t="shared" ref="AP23:BQ23" si="41">IF($C21&lt;&gt;0,+IF(AND(AP$2&gt;VLOOKUP($D21,calendar,2,0),AP$2&lt;=VLOOKUP($E21,calendar,2,0)),IF(((YEAR(AP$2)-YEAR(VLOOKUP($E21,calendar,2,0)))*12+MONTH(AP$2)-MONTH(VLOOKUP($E21,calendar,2,0)))/VLOOKUP($G21,frequency,2,0)-INT(((YEAR(AP$2)-YEAR(VLOOKUP($E21,calendar,2,0)))*12+MONTH(AP$2)-MONTH(VLOOKUP($E21,calendar,2,0)))/VLOOKUP($G21,frequency,2,0))=0,-$F21*$C21/VLOOKUP($G21,frequency,3,0),0),0),0)</f>
        <v>#N/A</v>
      </c>
      <c r="AQ23" s="81" t="e">
        <f t="shared" si="41"/>
        <v>#N/A</v>
      </c>
      <c r="AR23" s="81" t="e">
        <f t="shared" si="41"/>
        <v>#N/A</v>
      </c>
      <c r="AS23" s="81" t="e">
        <f t="shared" si="41"/>
        <v>#N/A</v>
      </c>
      <c r="AT23" s="81" t="e">
        <f t="shared" si="41"/>
        <v>#N/A</v>
      </c>
      <c r="AU23" s="81" t="e">
        <f t="shared" si="41"/>
        <v>#N/A</v>
      </c>
      <c r="AV23" s="81" t="e">
        <f t="shared" si="41"/>
        <v>#N/A</v>
      </c>
      <c r="AW23" s="81" t="e">
        <f t="shared" si="41"/>
        <v>#N/A</v>
      </c>
      <c r="AX23" s="81" t="e">
        <f t="shared" si="41"/>
        <v>#N/A</v>
      </c>
      <c r="AY23" s="81" t="e">
        <f t="shared" si="41"/>
        <v>#N/A</v>
      </c>
      <c r="AZ23" s="81" t="e">
        <f t="shared" si="41"/>
        <v>#N/A</v>
      </c>
      <c r="BA23" s="81" t="e">
        <f t="shared" si="41"/>
        <v>#N/A</v>
      </c>
      <c r="BB23" s="81" t="e">
        <f t="shared" si="41"/>
        <v>#N/A</v>
      </c>
      <c r="BC23" s="81" t="e">
        <f t="shared" si="41"/>
        <v>#N/A</v>
      </c>
      <c r="BD23" s="81" t="e">
        <f t="shared" si="41"/>
        <v>#N/A</v>
      </c>
      <c r="BE23" s="81" t="e">
        <f t="shared" si="41"/>
        <v>#N/A</v>
      </c>
      <c r="BF23" s="81" t="e">
        <f t="shared" si="41"/>
        <v>#N/A</v>
      </c>
      <c r="BG23" s="81" t="e">
        <f t="shared" si="41"/>
        <v>#N/A</v>
      </c>
      <c r="BH23" s="81" t="e">
        <f t="shared" si="41"/>
        <v>#N/A</v>
      </c>
      <c r="BI23" s="81" t="e">
        <f t="shared" si="41"/>
        <v>#N/A</v>
      </c>
      <c r="BJ23" s="81" t="e">
        <f t="shared" si="41"/>
        <v>#N/A</v>
      </c>
      <c r="BK23" s="81" t="e">
        <f t="shared" si="41"/>
        <v>#N/A</v>
      </c>
      <c r="BL23" s="81" t="e">
        <f t="shared" si="41"/>
        <v>#N/A</v>
      </c>
      <c r="BM23" s="81" t="e">
        <f t="shared" si="41"/>
        <v>#N/A</v>
      </c>
      <c r="BN23" s="81" t="e">
        <f t="shared" si="41"/>
        <v>#N/A</v>
      </c>
      <c r="BO23" s="81" t="e">
        <f t="shared" si="41"/>
        <v>#N/A</v>
      </c>
      <c r="BP23" s="81" t="e">
        <f t="shared" si="41"/>
        <v>#N/A</v>
      </c>
      <c r="BQ23" s="81" t="e">
        <f t="shared" si="41"/>
        <v>#N/A</v>
      </c>
    </row>
    <row r="24" spans="1:69">
      <c r="A24" s="87" t="s">
        <v>129</v>
      </c>
      <c r="B24" s="80" t="s">
        <v>103</v>
      </c>
      <c r="C24" s="94">
        <v>694000</v>
      </c>
      <c r="D24" s="82">
        <v>42278</v>
      </c>
      <c r="E24" s="82">
        <v>43465</v>
      </c>
      <c r="F24" s="92">
        <v>0.06</v>
      </c>
      <c r="G24" s="80" t="s">
        <v>88</v>
      </c>
      <c r="H24" s="79" t="s">
        <v>88</v>
      </c>
      <c r="I24" s="80" t="s">
        <v>107</v>
      </c>
      <c r="J24" s="81" t="e">
        <f t="shared" ref="J24:AO24" si="42">IF($C24&lt;&gt;0,IF(VLOOKUP($D24,calendar,2,0)=J$2,$C24,0),0)</f>
        <v>#N/A</v>
      </c>
      <c r="K24" s="81" t="e">
        <f t="shared" si="42"/>
        <v>#N/A</v>
      </c>
      <c r="L24" s="81" t="e">
        <f t="shared" si="42"/>
        <v>#N/A</v>
      </c>
      <c r="M24" s="81" t="e">
        <f t="shared" si="42"/>
        <v>#N/A</v>
      </c>
      <c r="N24" s="81" t="e">
        <f t="shared" si="42"/>
        <v>#N/A</v>
      </c>
      <c r="O24" s="81" t="e">
        <f t="shared" si="42"/>
        <v>#N/A</v>
      </c>
      <c r="P24" s="81" t="e">
        <f t="shared" si="42"/>
        <v>#N/A</v>
      </c>
      <c r="Q24" s="81" t="e">
        <f t="shared" si="42"/>
        <v>#N/A</v>
      </c>
      <c r="R24" s="81" t="e">
        <f t="shared" si="42"/>
        <v>#N/A</v>
      </c>
      <c r="S24" s="81" t="e">
        <f t="shared" si="42"/>
        <v>#N/A</v>
      </c>
      <c r="T24" s="81" t="e">
        <f t="shared" si="42"/>
        <v>#N/A</v>
      </c>
      <c r="U24" s="81" t="e">
        <f t="shared" si="42"/>
        <v>#N/A</v>
      </c>
      <c r="V24" s="81" t="e">
        <f t="shared" si="42"/>
        <v>#N/A</v>
      </c>
      <c r="W24" s="81" t="e">
        <f t="shared" si="42"/>
        <v>#N/A</v>
      </c>
      <c r="X24" s="81" t="e">
        <f t="shared" si="42"/>
        <v>#N/A</v>
      </c>
      <c r="Y24" s="81" t="e">
        <f t="shared" si="42"/>
        <v>#N/A</v>
      </c>
      <c r="Z24" s="81" t="e">
        <f t="shared" si="42"/>
        <v>#N/A</v>
      </c>
      <c r="AA24" s="81" t="e">
        <f t="shared" si="42"/>
        <v>#N/A</v>
      </c>
      <c r="AB24" s="81" t="e">
        <f t="shared" si="42"/>
        <v>#N/A</v>
      </c>
      <c r="AC24" s="81" t="e">
        <f t="shared" si="42"/>
        <v>#N/A</v>
      </c>
      <c r="AD24" s="81" t="e">
        <f t="shared" si="42"/>
        <v>#N/A</v>
      </c>
      <c r="AE24" s="81" t="e">
        <f t="shared" si="42"/>
        <v>#N/A</v>
      </c>
      <c r="AF24" s="81" t="e">
        <f t="shared" si="42"/>
        <v>#N/A</v>
      </c>
      <c r="AG24" s="81" t="e">
        <f t="shared" si="42"/>
        <v>#N/A</v>
      </c>
      <c r="AH24" s="81" t="e">
        <f t="shared" si="42"/>
        <v>#N/A</v>
      </c>
      <c r="AI24" s="81" t="e">
        <f t="shared" si="42"/>
        <v>#N/A</v>
      </c>
      <c r="AJ24" s="81" t="e">
        <f t="shared" si="42"/>
        <v>#N/A</v>
      </c>
      <c r="AK24" s="81" t="e">
        <f t="shared" si="42"/>
        <v>#N/A</v>
      </c>
      <c r="AL24" s="81" t="e">
        <f t="shared" si="42"/>
        <v>#N/A</v>
      </c>
      <c r="AM24" s="81" t="e">
        <f t="shared" si="42"/>
        <v>#N/A</v>
      </c>
      <c r="AN24" s="81" t="e">
        <f t="shared" si="42"/>
        <v>#N/A</v>
      </c>
      <c r="AO24" s="81" t="e">
        <f t="shared" si="42"/>
        <v>#N/A</v>
      </c>
      <c r="AP24" s="81" t="e">
        <f t="shared" ref="AP24:BQ24" si="43">IF($C24&lt;&gt;0,IF(VLOOKUP($D24,calendar,2,0)=AP$2,$C24,0),0)</f>
        <v>#N/A</v>
      </c>
      <c r="AQ24" s="81" t="e">
        <f t="shared" si="43"/>
        <v>#N/A</v>
      </c>
      <c r="AR24" s="81" t="e">
        <f t="shared" si="43"/>
        <v>#N/A</v>
      </c>
      <c r="AS24" s="81" t="e">
        <f t="shared" si="43"/>
        <v>#N/A</v>
      </c>
      <c r="AT24" s="81" t="e">
        <f t="shared" si="43"/>
        <v>#N/A</v>
      </c>
      <c r="AU24" s="81" t="e">
        <f t="shared" si="43"/>
        <v>#N/A</v>
      </c>
      <c r="AV24" s="81" t="e">
        <f t="shared" si="43"/>
        <v>#N/A</v>
      </c>
      <c r="AW24" s="81" t="e">
        <f t="shared" si="43"/>
        <v>#N/A</v>
      </c>
      <c r="AX24" s="81" t="e">
        <f t="shared" si="43"/>
        <v>#N/A</v>
      </c>
      <c r="AY24" s="81" t="e">
        <f t="shared" si="43"/>
        <v>#N/A</v>
      </c>
      <c r="AZ24" s="81" t="e">
        <f t="shared" si="43"/>
        <v>#N/A</v>
      </c>
      <c r="BA24" s="81" t="e">
        <f t="shared" si="43"/>
        <v>#N/A</v>
      </c>
      <c r="BB24" s="81" t="e">
        <f t="shared" si="43"/>
        <v>#N/A</v>
      </c>
      <c r="BC24" s="81" t="e">
        <f t="shared" si="43"/>
        <v>#N/A</v>
      </c>
      <c r="BD24" s="81" t="e">
        <f t="shared" si="43"/>
        <v>#N/A</v>
      </c>
      <c r="BE24" s="81" t="e">
        <f t="shared" si="43"/>
        <v>#N/A</v>
      </c>
      <c r="BF24" s="81" t="e">
        <f t="shared" si="43"/>
        <v>#N/A</v>
      </c>
      <c r="BG24" s="81" t="e">
        <f t="shared" si="43"/>
        <v>#N/A</v>
      </c>
      <c r="BH24" s="81" t="e">
        <f t="shared" si="43"/>
        <v>#N/A</v>
      </c>
      <c r="BI24" s="81" t="e">
        <f t="shared" si="43"/>
        <v>#N/A</v>
      </c>
      <c r="BJ24" s="81" t="e">
        <f t="shared" si="43"/>
        <v>#N/A</v>
      </c>
      <c r="BK24" s="81" t="e">
        <f t="shared" si="43"/>
        <v>#N/A</v>
      </c>
      <c r="BL24" s="81" t="e">
        <f t="shared" si="43"/>
        <v>#N/A</v>
      </c>
      <c r="BM24" s="81" t="e">
        <f t="shared" si="43"/>
        <v>#N/A</v>
      </c>
      <c r="BN24" s="81" t="e">
        <f t="shared" si="43"/>
        <v>#N/A</v>
      </c>
      <c r="BO24" s="81" t="e">
        <f t="shared" si="43"/>
        <v>#N/A</v>
      </c>
      <c r="BP24" s="81" t="e">
        <f t="shared" si="43"/>
        <v>#N/A</v>
      </c>
      <c r="BQ24" s="81" t="e">
        <f t="shared" si="43"/>
        <v>#N/A</v>
      </c>
    </row>
    <row r="25" spans="1:69">
      <c r="C25" s="81"/>
      <c r="D25" s="82"/>
      <c r="E25" s="82"/>
      <c r="F25" s="92"/>
      <c r="H25" s="79"/>
      <c r="I25" s="80" t="s">
        <v>108</v>
      </c>
      <c r="J25" s="81">
        <f t="shared" ref="J25:AO25" si="44">IF($C24&lt;&gt;0,IF(VLOOKUP($E24,calendar,2,0)=J$2,-$C24,0),0)</f>
        <v>0</v>
      </c>
      <c r="K25" s="81">
        <f t="shared" si="44"/>
        <v>0</v>
      </c>
      <c r="L25" s="81">
        <f t="shared" si="44"/>
        <v>0</v>
      </c>
      <c r="M25" s="81">
        <f t="shared" si="44"/>
        <v>0</v>
      </c>
      <c r="N25" s="81">
        <f t="shared" si="44"/>
        <v>0</v>
      </c>
      <c r="O25" s="81">
        <f t="shared" si="44"/>
        <v>0</v>
      </c>
      <c r="P25" s="81">
        <f t="shared" si="44"/>
        <v>0</v>
      </c>
      <c r="Q25" s="81">
        <f t="shared" si="44"/>
        <v>0</v>
      </c>
      <c r="R25" s="81">
        <f t="shared" si="44"/>
        <v>0</v>
      </c>
      <c r="S25" s="81">
        <f t="shared" si="44"/>
        <v>0</v>
      </c>
      <c r="T25" s="81">
        <f t="shared" si="44"/>
        <v>0</v>
      </c>
      <c r="U25" s="81">
        <f t="shared" si="44"/>
        <v>0</v>
      </c>
      <c r="V25" s="81">
        <f t="shared" si="44"/>
        <v>0</v>
      </c>
      <c r="W25" s="81">
        <f t="shared" si="44"/>
        <v>0</v>
      </c>
      <c r="X25" s="81">
        <f t="shared" si="44"/>
        <v>0</v>
      </c>
      <c r="Y25" s="81">
        <f t="shared" si="44"/>
        <v>0</v>
      </c>
      <c r="Z25" s="81">
        <f t="shared" si="44"/>
        <v>0</v>
      </c>
      <c r="AA25" s="81">
        <f t="shared" si="44"/>
        <v>0</v>
      </c>
      <c r="AB25" s="81">
        <f t="shared" si="44"/>
        <v>0</v>
      </c>
      <c r="AC25" s="81">
        <f t="shared" si="44"/>
        <v>0</v>
      </c>
      <c r="AD25" s="81">
        <f t="shared" si="44"/>
        <v>0</v>
      </c>
      <c r="AE25" s="81">
        <f t="shared" si="44"/>
        <v>0</v>
      </c>
      <c r="AF25" s="81">
        <f t="shared" si="44"/>
        <v>0</v>
      </c>
      <c r="AG25" s="81">
        <f t="shared" si="44"/>
        <v>0</v>
      </c>
      <c r="AH25" s="81">
        <f t="shared" si="44"/>
        <v>0</v>
      </c>
      <c r="AI25" s="81">
        <f t="shared" si="44"/>
        <v>0</v>
      </c>
      <c r="AJ25" s="81">
        <f t="shared" si="44"/>
        <v>0</v>
      </c>
      <c r="AK25" s="81">
        <f t="shared" si="44"/>
        <v>0</v>
      </c>
      <c r="AL25" s="81">
        <f t="shared" si="44"/>
        <v>0</v>
      </c>
      <c r="AM25" s="81">
        <f t="shared" si="44"/>
        <v>0</v>
      </c>
      <c r="AN25" s="81">
        <f t="shared" si="44"/>
        <v>0</v>
      </c>
      <c r="AO25" s="81">
        <f t="shared" si="44"/>
        <v>0</v>
      </c>
      <c r="AP25" s="81">
        <f t="shared" ref="AP25:BQ25" si="45">IF($C24&lt;&gt;0,IF(VLOOKUP($E24,calendar,2,0)=AP$2,-$C24,0),0)</f>
        <v>0</v>
      </c>
      <c r="AQ25" s="81">
        <f t="shared" si="45"/>
        <v>0</v>
      </c>
      <c r="AR25" s="81">
        <f t="shared" si="45"/>
        <v>0</v>
      </c>
      <c r="AS25" s="81">
        <f t="shared" si="45"/>
        <v>0</v>
      </c>
      <c r="AT25" s="81">
        <f t="shared" si="45"/>
        <v>0</v>
      </c>
      <c r="AU25" s="81">
        <f t="shared" si="45"/>
        <v>0</v>
      </c>
      <c r="AV25" s="81">
        <f t="shared" si="45"/>
        <v>0</v>
      </c>
      <c r="AW25" s="81">
        <f t="shared" si="45"/>
        <v>0</v>
      </c>
      <c r="AX25" s="81">
        <f t="shared" si="45"/>
        <v>0</v>
      </c>
      <c r="AY25" s="81">
        <f t="shared" si="45"/>
        <v>0</v>
      </c>
      <c r="AZ25" s="81">
        <f t="shared" si="45"/>
        <v>0</v>
      </c>
      <c r="BA25" s="81">
        <f t="shared" si="45"/>
        <v>0</v>
      </c>
      <c r="BB25" s="81">
        <f t="shared" si="45"/>
        <v>0</v>
      </c>
      <c r="BC25" s="81">
        <f t="shared" si="45"/>
        <v>0</v>
      </c>
      <c r="BD25" s="81">
        <f t="shared" si="45"/>
        <v>0</v>
      </c>
      <c r="BE25" s="81">
        <f t="shared" si="45"/>
        <v>0</v>
      </c>
      <c r="BF25" s="81">
        <f t="shared" si="45"/>
        <v>0</v>
      </c>
      <c r="BG25" s="81">
        <f t="shared" si="45"/>
        <v>0</v>
      </c>
      <c r="BH25" s="81">
        <f t="shared" si="45"/>
        <v>0</v>
      </c>
      <c r="BI25" s="81">
        <f t="shared" si="45"/>
        <v>0</v>
      </c>
      <c r="BJ25" s="81">
        <f t="shared" si="45"/>
        <v>0</v>
      </c>
      <c r="BK25" s="81">
        <f t="shared" si="45"/>
        <v>0</v>
      </c>
      <c r="BL25" s="81">
        <f t="shared" si="45"/>
        <v>0</v>
      </c>
      <c r="BM25" s="81">
        <f t="shared" si="45"/>
        <v>0</v>
      </c>
      <c r="BN25" s="81">
        <f t="shared" si="45"/>
        <v>0</v>
      </c>
      <c r="BO25" s="81">
        <f t="shared" si="45"/>
        <v>0</v>
      </c>
      <c r="BP25" s="81">
        <f t="shared" si="45"/>
        <v>0</v>
      </c>
      <c r="BQ25" s="81">
        <f t="shared" si="45"/>
        <v>0</v>
      </c>
    </row>
    <row r="26" spans="1:69">
      <c r="C26" s="81"/>
      <c r="D26" s="82"/>
      <c r="E26" s="90"/>
      <c r="F26" s="92"/>
      <c r="H26" s="79"/>
      <c r="I26" s="80" t="s">
        <v>109</v>
      </c>
      <c r="J26" s="81" t="e">
        <f t="shared" ref="J26:AO26" si="46">IF($C24&lt;&gt;0,+IF(AND(J$2&gt;VLOOKUP($D24,calendar,2,0),J$2&lt;=VLOOKUP($E24,calendar,2,0)),IF(((YEAR(J$2)-YEAR(VLOOKUP($E24,calendar,2,0)))*12+MONTH(J$2)-MONTH(VLOOKUP($E24,calendar,2,0)))/VLOOKUP($G24,frequency,2,0)-INT(((YEAR(J$2)-YEAR(VLOOKUP($E24,calendar,2,0)))*12+MONTH(J$2)-MONTH(VLOOKUP($E24,calendar,2,0)))/VLOOKUP($G24,frequency,2,0))=0,-$F24*$C24/VLOOKUP($G24,frequency,3,0),0),0),0)</f>
        <v>#N/A</v>
      </c>
      <c r="K26" s="81" t="e">
        <f t="shared" si="46"/>
        <v>#N/A</v>
      </c>
      <c r="L26" s="81" t="e">
        <f t="shared" si="46"/>
        <v>#N/A</v>
      </c>
      <c r="M26" s="81" t="e">
        <f t="shared" si="46"/>
        <v>#N/A</v>
      </c>
      <c r="N26" s="81" t="e">
        <f t="shared" si="46"/>
        <v>#N/A</v>
      </c>
      <c r="O26" s="81" t="e">
        <f t="shared" si="46"/>
        <v>#N/A</v>
      </c>
      <c r="P26" s="81" t="e">
        <f t="shared" si="46"/>
        <v>#N/A</v>
      </c>
      <c r="Q26" s="81" t="e">
        <f t="shared" si="46"/>
        <v>#N/A</v>
      </c>
      <c r="R26" s="81" t="e">
        <f t="shared" si="46"/>
        <v>#N/A</v>
      </c>
      <c r="S26" s="81" t="e">
        <f t="shared" si="46"/>
        <v>#N/A</v>
      </c>
      <c r="T26" s="81" t="e">
        <f t="shared" si="46"/>
        <v>#N/A</v>
      </c>
      <c r="U26" s="81" t="e">
        <f t="shared" si="46"/>
        <v>#N/A</v>
      </c>
      <c r="V26" s="81" t="e">
        <f t="shared" si="46"/>
        <v>#N/A</v>
      </c>
      <c r="W26" s="81" t="e">
        <f t="shared" si="46"/>
        <v>#N/A</v>
      </c>
      <c r="X26" s="81" t="e">
        <f t="shared" si="46"/>
        <v>#N/A</v>
      </c>
      <c r="Y26" s="81" t="e">
        <f t="shared" si="46"/>
        <v>#N/A</v>
      </c>
      <c r="Z26" s="81" t="e">
        <f t="shared" si="46"/>
        <v>#N/A</v>
      </c>
      <c r="AA26" s="81" t="e">
        <f t="shared" si="46"/>
        <v>#N/A</v>
      </c>
      <c r="AB26" s="81" t="e">
        <f t="shared" si="46"/>
        <v>#N/A</v>
      </c>
      <c r="AC26" s="81" t="e">
        <f t="shared" si="46"/>
        <v>#N/A</v>
      </c>
      <c r="AD26" s="81" t="e">
        <f t="shared" si="46"/>
        <v>#N/A</v>
      </c>
      <c r="AE26" s="81" t="e">
        <f t="shared" si="46"/>
        <v>#N/A</v>
      </c>
      <c r="AF26" s="81" t="e">
        <f t="shared" si="46"/>
        <v>#N/A</v>
      </c>
      <c r="AG26" s="81" t="e">
        <f t="shared" si="46"/>
        <v>#N/A</v>
      </c>
      <c r="AH26" s="81" t="e">
        <f t="shared" si="46"/>
        <v>#N/A</v>
      </c>
      <c r="AI26" s="81" t="e">
        <f t="shared" si="46"/>
        <v>#N/A</v>
      </c>
      <c r="AJ26" s="81" t="e">
        <f t="shared" si="46"/>
        <v>#N/A</v>
      </c>
      <c r="AK26" s="81" t="e">
        <f t="shared" si="46"/>
        <v>#N/A</v>
      </c>
      <c r="AL26" s="81" t="e">
        <f t="shared" si="46"/>
        <v>#N/A</v>
      </c>
      <c r="AM26" s="81" t="e">
        <f t="shared" si="46"/>
        <v>#N/A</v>
      </c>
      <c r="AN26" s="81" t="e">
        <f t="shared" si="46"/>
        <v>#N/A</v>
      </c>
      <c r="AO26" s="81" t="e">
        <f t="shared" si="46"/>
        <v>#N/A</v>
      </c>
      <c r="AP26" s="81" t="e">
        <f t="shared" ref="AP26:BQ26" si="47">IF($C24&lt;&gt;0,+IF(AND(AP$2&gt;VLOOKUP($D24,calendar,2,0),AP$2&lt;=VLOOKUP($E24,calendar,2,0)),IF(((YEAR(AP$2)-YEAR(VLOOKUP($E24,calendar,2,0)))*12+MONTH(AP$2)-MONTH(VLOOKUP($E24,calendar,2,0)))/VLOOKUP($G24,frequency,2,0)-INT(((YEAR(AP$2)-YEAR(VLOOKUP($E24,calendar,2,0)))*12+MONTH(AP$2)-MONTH(VLOOKUP($E24,calendar,2,0)))/VLOOKUP($G24,frequency,2,0))=0,-$F24*$C24/VLOOKUP($G24,frequency,3,0),0),0),0)</f>
        <v>#N/A</v>
      </c>
      <c r="AQ26" s="81" t="e">
        <f t="shared" si="47"/>
        <v>#N/A</v>
      </c>
      <c r="AR26" s="81" t="e">
        <f t="shared" si="47"/>
        <v>#N/A</v>
      </c>
      <c r="AS26" s="81" t="e">
        <f t="shared" si="47"/>
        <v>#N/A</v>
      </c>
      <c r="AT26" s="81" t="e">
        <f t="shared" si="47"/>
        <v>#N/A</v>
      </c>
      <c r="AU26" s="81" t="e">
        <f t="shared" si="47"/>
        <v>#N/A</v>
      </c>
      <c r="AV26" s="81" t="e">
        <f t="shared" si="47"/>
        <v>#N/A</v>
      </c>
      <c r="AW26" s="81" t="e">
        <f t="shared" si="47"/>
        <v>#N/A</v>
      </c>
      <c r="AX26" s="81" t="e">
        <f t="shared" si="47"/>
        <v>#N/A</v>
      </c>
      <c r="AY26" s="81" t="e">
        <f t="shared" si="47"/>
        <v>#N/A</v>
      </c>
      <c r="AZ26" s="81" t="e">
        <f t="shared" si="47"/>
        <v>#N/A</v>
      </c>
      <c r="BA26" s="81" t="e">
        <f t="shared" si="47"/>
        <v>#N/A</v>
      </c>
      <c r="BB26" s="81" t="e">
        <f t="shared" si="47"/>
        <v>#N/A</v>
      </c>
      <c r="BC26" s="81" t="e">
        <f t="shared" si="47"/>
        <v>#N/A</v>
      </c>
      <c r="BD26" s="81" t="e">
        <f t="shared" si="47"/>
        <v>#N/A</v>
      </c>
      <c r="BE26" s="81" t="e">
        <f t="shared" si="47"/>
        <v>#N/A</v>
      </c>
      <c r="BF26" s="81" t="e">
        <f t="shared" si="47"/>
        <v>#N/A</v>
      </c>
      <c r="BG26" s="81" t="e">
        <f t="shared" si="47"/>
        <v>#N/A</v>
      </c>
      <c r="BH26" s="81" t="e">
        <f t="shared" si="47"/>
        <v>#N/A</v>
      </c>
      <c r="BI26" s="81" t="e">
        <f t="shared" si="47"/>
        <v>#N/A</v>
      </c>
      <c r="BJ26" s="81" t="e">
        <f t="shared" si="47"/>
        <v>#N/A</v>
      </c>
      <c r="BK26" s="81" t="e">
        <f t="shared" si="47"/>
        <v>#N/A</v>
      </c>
      <c r="BL26" s="81" t="e">
        <f t="shared" si="47"/>
        <v>#N/A</v>
      </c>
      <c r="BM26" s="81" t="e">
        <f t="shared" si="47"/>
        <v>#N/A</v>
      </c>
      <c r="BN26" s="81" t="e">
        <f t="shared" si="47"/>
        <v>#N/A</v>
      </c>
      <c r="BO26" s="81" t="e">
        <f t="shared" si="47"/>
        <v>#N/A</v>
      </c>
      <c r="BP26" s="81" t="e">
        <f t="shared" si="47"/>
        <v>#N/A</v>
      </c>
      <c r="BQ26" s="81" t="e">
        <f t="shared" si="47"/>
        <v>#N/A</v>
      </c>
    </row>
    <row r="27" spans="1:69">
      <c r="A27" s="87" t="s">
        <v>130</v>
      </c>
      <c r="B27" s="80" t="s">
        <v>104</v>
      </c>
      <c r="C27" s="94">
        <v>2015000</v>
      </c>
      <c r="D27" s="82">
        <v>42552</v>
      </c>
      <c r="E27" s="82">
        <v>43465</v>
      </c>
      <c r="F27" s="92">
        <v>0.06</v>
      </c>
      <c r="G27" s="80" t="s">
        <v>88</v>
      </c>
      <c r="H27" s="79" t="s">
        <v>88</v>
      </c>
      <c r="I27" s="80" t="s">
        <v>107</v>
      </c>
      <c r="J27" s="81" t="e">
        <f t="shared" ref="J27:AO27" si="48">IF($C27&lt;&gt;0,IF(VLOOKUP($D27,calendar,2,0)=J$2,$C27,0),0)</f>
        <v>#N/A</v>
      </c>
      <c r="K27" s="81" t="e">
        <f t="shared" si="48"/>
        <v>#N/A</v>
      </c>
      <c r="L27" s="81" t="e">
        <f t="shared" si="48"/>
        <v>#N/A</v>
      </c>
      <c r="M27" s="81" t="e">
        <f t="shared" si="48"/>
        <v>#N/A</v>
      </c>
      <c r="N27" s="81" t="e">
        <f t="shared" si="48"/>
        <v>#N/A</v>
      </c>
      <c r="O27" s="81" t="e">
        <f t="shared" si="48"/>
        <v>#N/A</v>
      </c>
      <c r="P27" s="81" t="e">
        <f t="shared" si="48"/>
        <v>#N/A</v>
      </c>
      <c r="Q27" s="81" t="e">
        <f t="shared" si="48"/>
        <v>#N/A</v>
      </c>
      <c r="R27" s="81" t="e">
        <f t="shared" si="48"/>
        <v>#N/A</v>
      </c>
      <c r="S27" s="81" t="e">
        <f t="shared" si="48"/>
        <v>#N/A</v>
      </c>
      <c r="T27" s="81" t="e">
        <f t="shared" si="48"/>
        <v>#N/A</v>
      </c>
      <c r="U27" s="81" t="e">
        <f t="shared" si="48"/>
        <v>#N/A</v>
      </c>
      <c r="V27" s="81" t="e">
        <f t="shared" si="48"/>
        <v>#N/A</v>
      </c>
      <c r="W27" s="81" t="e">
        <f t="shared" si="48"/>
        <v>#N/A</v>
      </c>
      <c r="X27" s="81" t="e">
        <f t="shared" si="48"/>
        <v>#N/A</v>
      </c>
      <c r="Y27" s="81" t="e">
        <f t="shared" si="48"/>
        <v>#N/A</v>
      </c>
      <c r="Z27" s="81" t="e">
        <f t="shared" si="48"/>
        <v>#N/A</v>
      </c>
      <c r="AA27" s="81" t="e">
        <f t="shared" si="48"/>
        <v>#N/A</v>
      </c>
      <c r="AB27" s="81" t="e">
        <f t="shared" si="48"/>
        <v>#N/A</v>
      </c>
      <c r="AC27" s="81" t="e">
        <f t="shared" si="48"/>
        <v>#N/A</v>
      </c>
      <c r="AD27" s="81" t="e">
        <f t="shared" si="48"/>
        <v>#N/A</v>
      </c>
      <c r="AE27" s="81" t="e">
        <f t="shared" si="48"/>
        <v>#N/A</v>
      </c>
      <c r="AF27" s="81" t="e">
        <f t="shared" si="48"/>
        <v>#N/A</v>
      </c>
      <c r="AG27" s="81" t="e">
        <f t="shared" si="48"/>
        <v>#N/A</v>
      </c>
      <c r="AH27" s="81" t="e">
        <f t="shared" si="48"/>
        <v>#N/A</v>
      </c>
      <c r="AI27" s="81" t="e">
        <f t="shared" si="48"/>
        <v>#N/A</v>
      </c>
      <c r="AJ27" s="81" t="e">
        <f t="shared" si="48"/>
        <v>#N/A</v>
      </c>
      <c r="AK27" s="81" t="e">
        <f t="shared" si="48"/>
        <v>#N/A</v>
      </c>
      <c r="AL27" s="81" t="e">
        <f t="shared" si="48"/>
        <v>#N/A</v>
      </c>
      <c r="AM27" s="81" t="e">
        <f t="shared" si="48"/>
        <v>#N/A</v>
      </c>
      <c r="AN27" s="81" t="e">
        <f t="shared" si="48"/>
        <v>#N/A</v>
      </c>
      <c r="AO27" s="81" t="e">
        <f t="shared" si="48"/>
        <v>#N/A</v>
      </c>
      <c r="AP27" s="81" t="e">
        <f t="shared" ref="AP27:BQ27" si="49">IF($C27&lt;&gt;0,IF(VLOOKUP($D27,calendar,2,0)=AP$2,$C27,0),0)</f>
        <v>#N/A</v>
      </c>
      <c r="AQ27" s="81" t="e">
        <f t="shared" si="49"/>
        <v>#N/A</v>
      </c>
      <c r="AR27" s="81" t="e">
        <f t="shared" si="49"/>
        <v>#N/A</v>
      </c>
      <c r="AS27" s="81" t="e">
        <f t="shared" si="49"/>
        <v>#N/A</v>
      </c>
      <c r="AT27" s="81" t="e">
        <f t="shared" si="49"/>
        <v>#N/A</v>
      </c>
      <c r="AU27" s="81" t="e">
        <f t="shared" si="49"/>
        <v>#N/A</v>
      </c>
      <c r="AV27" s="81" t="e">
        <f t="shared" si="49"/>
        <v>#N/A</v>
      </c>
      <c r="AW27" s="81" t="e">
        <f t="shared" si="49"/>
        <v>#N/A</v>
      </c>
      <c r="AX27" s="81" t="e">
        <f t="shared" si="49"/>
        <v>#N/A</v>
      </c>
      <c r="AY27" s="81" t="e">
        <f t="shared" si="49"/>
        <v>#N/A</v>
      </c>
      <c r="AZ27" s="81" t="e">
        <f t="shared" si="49"/>
        <v>#N/A</v>
      </c>
      <c r="BA27" s="81" t="e">
        <f t="shared" si="49"/>
        <v>#N/A</v>
      </c>
      <c r="BB27" s="81" t="e">
        <f t="shared" si="49"/>
        <v>#N/A</v>
      </c>
      <c r="BC27" s="81" t="e">
        <f t="shared" si="49"/>
        <v>#N/A</v>
      </c>
      <c r="BD27" s="81" t="e">
        <f t="shared" si="49"/>
        <v>#N/A</v>
      </c>
      <c r="BE27" s="81" t="e">
        <f t="shared" si="49"/>
        <v>#N/A</v>
      </c>
      <c r="BF27" s="81" t="e">
        <f t="shared" si="49"/>
        <v>#N/A</v>
      </c>
      <c r="BG27" s="81" t="e">
        <f t="shared" si="49"/>
        <v>#N/A</v>
      </c>
      <c r="BH27" s="81" t="e">
        <f t="shared" si="49"/>
        <v>#N/A</v>
      </c>
      <c r="BI27" s="81" t="e">
        <f t="shared" si="49"/>
        <v>#N/A</v>
      </c>
      <c r="BJ27" s="81" t="e">
        <f t="shared" si="49"/>
        <v>#N/A</v>
      </c>
      <c r="BK27" s="81" t="e">
        <f t="shared" si="49"/>
        <v>#N/A</v>
      </c>
      <c r="BL27" s="81" t="e">
        <f t="shared" si="49"/>
        <v>#N/A</v>
      </c>
      <c r="BM27" s="81" t="e">
        <f t="shared" si="49"/>
        <v>#N/A</v>
      </c>
      <c r="BN27" s="81" t="e">
        <f t="shared" si="49"/>
        <v>#N/A</v>
      </c>
      <c r="BO27" s="81" t="e">
        <f t="shared" si="49"/>
        <v>#N/A</v>
      </c>
      <c r="BP27" s="81" t="e">
        <f t="shared" si="49"/>
        <v>#N/A</v>
      </c>
      <c r="BQ27" s="81" t="e">
        <f t="shared" si="49"/>
        <v>#N/A</v>
      </c>
    </row>
    <row r="28" spans="1:69">
      <c r="C28" s="81"/>
      <c r="D28" s="82"/>
      <c r="E28" s="82"/>
      <c r="F28" s="83"/>
      <c r="H28" s="79"/>
      <c r="I28" s="80" t="s">
        <v>108</v>
      </c>
      <c r="J28" s="81">
        <f t="shared" ref="J28:AO28" si="50">IF($C27&lt;&gt;0,IF(VLOOKUP($E27,calendar,2,0)=J$2,-$C27,0),0)</f>
        <v>0</v>
      </c>
      <c r="K28" s="81">
        <f t="shared" si="50"/>
        <v>0</v>
      </c>
      <c r="L28" s="81">
        <f t="shared" si="50"/>
        <v>0</v>
      </c>
      <c r="M28" s="81">
        <f t="shared" si="50"/>
        <v>0</v>
      </c>
      <c r="N28" s="81">
        <f t="shared" si="50"/>
        <v>0</v>
      </c>
      <c r="O28" s="81">
        <f t="shared" si="50"/>
        <v>0</v>
      </c>
      <c r="P28" s="81">
        <f t="shared" si="50"/>
        <v>0</v>
      </c>
      <c r="Q28" s="81">
        <f t="shared" si="50"/>
        <v>0</v>
      </c>
      <c r="R28" s="81">
        <f t="shared" si="50"/>
        <v>0</v>
      </c>
      <c r="S28" s="81">
        <f t="shared" si="50"/>
        <v>0</v>
      </c>
      <c r="T28" s="81">
        <f t="shared" si="50"/>
        <v>0</v>
      </c>
      <c r="U28" s="81">
        <f t="shared" si="50"/>
        <v>0</v>
      </c>
      <c r="V28" s="81">
        <f t="shared" si="50"/>
        <v>0</v>
      </c>
      <c r="W28" s="81">
        <f t="shared" si="50"/>
        <v>0</v>
      </c>
      <c r="X28" s="81">
        <f t="shared" si="50"/>
        <v>0</v>
      </c>
      <c r="Y28" s="81">
        <f t="shared" si="50"/>
        <v>0</v>
      </c>
      <c r="Z28" s="81">
        <f t="shared" si="50"/>
        <v>0</v>
      </c>
      <c r="AA28" s="81">
        <f t="shared" si="50"/>
        <v>0</v>
      </c>
      <c r="AB28" s="81">
        <f t="shared" si="50"/>
        <v>0</v>
      </c>
      <c r="AC28" s="81">
        <f t="shared" si="50"/>
        <v>0</v>
      </c>
      <c r="AD28" s="81">
        <f t="shared" si="50"/>
        <v>0</v>
      </c>
      <c r="AE28" s="81">
        <f t="shared" si="50"/>
        <v>0</v>
      </c>
      <c r="AF28" s="81">
        <f t="shared" si="50"/>
        <v>0</v>
      </c>
      <c r="AG28" s="81">
        <f t="shared" si="50"/>
        <v>0</v>
      </c>
      <c r="AH28" s="81">
        <f t="shared" si="50"/>
        <v>0</v>
      </c>
      <c r="AI28" s="81">
        <f t="shared" si="50"/>
        <v>0</v>
      </c>
      <c r="AJ28" s="81">
        <f t="shared" si="50"/>
        <v>0</v>
      </c>
      <c r="AK28" s="81">
        <f t="shared" si="50"/>
        <v>0</v>
      </c>
      <c r="AL28" s="81">
        <f t="shared" si="50"/>
        <v>0</v>
      </c>
      <c r="AM28" s="81">
        <f t="shared" si="50"/>
        <v>0</v>
      </c>
      <c r="AN28" s="81">
        <f t="shared" si="50"/>
        <v>0</v>
      </c>
      <c r="AO28" s="81">
        <f t="shared" si="50"/>
        <v>0</v>
      </c>
      <c r="AP28" s="81">
        <f t="shared" ref="AP28:BQ28" si="51">IF($C27&lt;&gt;0,IF(VLOOKUP($E27,calendar,2,0)=AP$2,-$C27,0),0)</f>
        <v>0</v>
      </c>
      <c r="AQ28" s="81">
        <f t="shared" si="51"/>
        <v>0</v>
      </c>
      <c r="AR28" s="81">
        <f t="shared" si="51"/>
        <v>0</v>
      </c>
      <c r="AS28" s="81">
        <f t="shared" si="51"/>
        <v>0</v>
      </c>
      <c r="AT28" s="81">
        <f t="shared" si="51"/>
        <v>0</v>
      </c>
      <c r="AU28" s="81">
        <f t="shared" si="51"/>
        <v>0</v>
      </c>
      <c r="AV28" s="81">
        <f t="shared" si="51"/>
        <v>0</v>
      </c>
      <c r="AW28" s="81">
        <f t="shared" si="51"/>
        <v>0</v>
      </c>
      <c r="AX28" s="81">
        <f t="shared" si="51"/>
        <v>0</v>
      </c>
      <c r="AY28" s="81">
        <f t="shared" si="51"/>
        <v>0</v>
      </c>
      <c r="AZ28" s="81">
        <f t="shared" si="51"/>
        <v>0</v>
      </c>
      <c r="BA28" s="81">
        <f t="shared" si="51"/>
        <v>0</v>
      </c>
      <c r="BB28" s="81">
        <f t="shared" si="51"/>
        <v>0</v>
      </c>
      <c r="BC28" s="81">
        <f t="shared" si="51"/>
        <v>0</v>
      </c>
      <c r="BD28" s="81">
        <f t="shared" si="51"/>
        <v>0</v>
      </c>
      <c r="BE28" s="81">
        <f t="shared" si="51"/>
        <v>0</v>
      </c>
      <c r="BF28" s="81">
        <f t="shared" si="51"/>
        <v>0</v>
      </c>
      <c r="BG28" s="81">
        <f t="shared" si="51"/>
        <v>0</v>
      </c>
      <c r="BH28" s="81">
        <f t="shared" si="51"/>
        <v>0</v>
      </c>
      <c r="BI28" s="81">
        <f t="shared" si="51"/>
        <v>0</v>
      </c>
      <c r="BJ28" s="81">
        <f t="shared" si="51"/>
        <v>0</v>
      </c>
      <c r="BK28" s="81">
        <f t="shared" si="51"/>
        <v>0</v>
      </c>
      <c r="BL28" s="81">
        <f t="shared" si="51"/>
        <v>0</v>
      </c>
      <c r="BM28" s="81">
        <f t="shared" si="51"/>
        <v>0</v>
      </c>
      <c r="BN28" s="81">
        <f t="shared" si="51"/>
        <v>0</v>
      </c>
      <c r="BO28" s="81">
        <f t="shared" si="51"/>
        <v>0</v>
      </c>
      <c r="BP28" s="81">
        <f t="shared" si="51"/>
        <v>0</v>
      </c>
      <c r="BQ28" s="81">
        <f t="shared" si="51"/>
        <v>0</v>
      </c>
    </row>
    <row r="29" spans="1:69">
      <c r="C29" s="81"/>
      <c r="D29" s="82"/>
      <c r="E29" s="82"/>
      <c r="F29" s="83"/>
      <c r="H29" s="79"/>
      <c r="I29" s="80" t="s">
        <v>109</v>
      </c>
      <c r="J29" s="81" t="e">
        <f t="shared" ref="J29:AO29" si="52">IF($C27&lt;&gt;0,+IF(AND(J$2&gt;VLOOKUP($D27,calendar,2,0),J$2&lt;=VLOOKUP($E27,calendar,2,0)),IF(((YEAR(J$2)-YEAR(VLOOKUP($E27,calendar,2,0)))*12+MONTH(J$2)-MONTH(VLOOKUP($E27,calendar,2,0)))/VLOOKUP($G27,frequency,2,0)-INT(((YEAR(J$2)-YEAR(VLOOKUP($E27,calendar,2,0)))*12+MONTH(J$2)-MONTH(VLOOKUP($E27,calendar,2,0)))/VLOOKUP($G27,frequency,2,0))=0,-$F27*$C27/VLOOKUP($G27,frequency,3,0),0),0),0)</f>
        <v>#N/A</v>
      </c>
      <c r="K29" s="81" t="e">
        <f t="shared" si="52"/>
        <v>#N/A</v>
      </c>
      <c r="L29" s="81" t="e">
        <f t="shared" si="52"/>
        <v>#N/A</v>
      </c>
      <c r="M29" s="81" t="e">
        <f t="shared" si="52"/>
        <v>#N/A</v>
      </c>
      <c r="N29" s="81" t="e">
        <f t="shared" si="52"/>
        <v>#N/A</v>
      </c>
      <c r="O29" s="81" t="e">
        <f t="shared" si="52"/>
        <v>#N/A</v>
      </c>
      <c r="P29" s="81" t="e">
        <f t="shared" si="52"/>
        <v>#N/A</v>
      </c>
      <c r="Q29" s="81" t="e">
        <f t="shared" si="52"/>
        <v>#N/A</v>
      </c>
      <c r="R29" s="81" t="e">
        <f t="shared" si="52"/>
        <v>#N/A</v>
      </c>
      <c r="S29" s="81" t="e">
        <f t="shared" si="52"/>
        <v>#N/A</v>
      </c>
      <c r="T29" s="81" t="e">
        <f t="shared" si="52"/>
        <v>#N/A</v>
      </c>
      <c r="U29" s="81" t="e">
        <f t="shared" si="52"/>
        <v>#N/A</v>
      </c>
      <c r="V29" s="81" t="e">
        <f t="shared" si="52"/>
        <v>#N/A</v>
      </c>
      <c r="W29" s="81" t="e">
        <f t="shared" si="52"/>
        <v>#N/A</v>
      </c>
      <c r="X29" s="81" t="e">
        <f t="shared" si="52"/>
        <v>#N/A</v>
      </c>
      <c r="Y29" s="81" t="e">
        <f t="shared" si="52"/>
        <v>#N/A</v>
      </c>
      <c r="Z29" s="81" t="e">
        <f t="shared" si="52"/>
        <v>#N/A</v>
      </c>
      <c r="AA29" s="81" t="e">
        <f t="shared" si="52"/>
        <v>#N/A</v>
      </c>
      <c r="AB29" s="81" t="e">
        <f t="shared" si="52"/>
        <v>#N/A</v>
      </c>
      <c r="AC29" s="81" t="e">
        <f t="shared" si="52"/>
        <v>#N/A</v>
      </c>
      <c r="AD29" s="81" t="e">
        <f t="shared" si="52"/>
        <v>#N/A</v>
      </c>
      <c r="AE29" s="81" t="e">
        <f t="shared" si="52"/>
        <v>#N/A</v>
      </c>
      <c r="AF29" s="81" t="e">
        <f t="shared" si="52"/>
        <v>#N/A</v>
      </c>
      <c r="AG29" s="81" t="e">
        <f t="shared" si="52"/>
        <v>#N/A</v>
      </c>
      <c r="AH29" s="81" t="e">
        <f t="shared" si="52"/>
        <v>#N/A</v>
      </c>
      <c r="AI29" s="81" t="e">
        <f t="shared" si="52"/>
        <v>#N/A</v>
      </c>
      <c r="AJ29" s="81" t="e">
        <f t="shared" si="52"/>
        <v>#N/A</v>
      </c>
      <c r="AK29" s="81" t="e">
        <f t="shared" si="52"/>
        <v>#N/A</v>
      </c>
      <c r="AL29" s="81" t="e">
        <f t="shared" si="52"/>
        <v>#N/A</v>
      </c>
      <c r="AM29" s="81" t="e">
        <f t="shared" si="52"/>
        <v>#N/A</v>
      </c>
      <c r="AN29" s="81" t="e">
        <f t="shared" si="52"/>
        <v>#N/A</v>
      </c>
      <c r="AO29" s="81" t="e">
        <f t="shared" si="52"/>
        <v>#N/A</v>
      </c>
      <c r="AP29" s="81" t="e">
        <f t="shared" ref="AP29:BQ29" si="53">IF($C27&lt;&gt;0,+IF(AND(AP$2&gt;VLOOKUP($D27,calendar,2,0),AP$2&lt;=VLOOKUP($E27,calendar,2,0)),IF(((YEAR(AP$2)-YEAR(VLOOKUP($E27,calendar,2,0)))*12+MONTH(AP$2)-MONTH(VLOOKUP($E27,calendar,2,0)))/VLOOKUP($G27,frequency,2,0)-INT(((YEAR(AP$2)-YEAR(VLOOKUP($E27,calendar,2,0)))*12+MONTH(AP$2)-MONTH(VLOOKUP($E27,calendar,2,0)))/VLOOKUP($G27,frequency,2,0))=0,-$F27*$C27/VLOOKUP($G27,frequency,3,0),0),0),0)</f>
        <v>#N/A</v>
      </c>
      <c r="AQ29" s="81" t="e">
        <f t="shared" si="53"/>
        <v>#N/A</v>
      </c>
      <c r="AR29" s="81" t="e">
        <f t="shared" si="53"/>
        <v>#N/A</v>
      </c>
      <c r="AS29" s="81" t="e">
        <f t="shared" si="53"/>
        <v>#N/A</v>
      </c>
      <c r="AT29" s="81" t="e">
        <f t="shared" si="53"/>
        <v>#N/A</v>
      </c>
      <c r="AU29" s="81" t="e">
        <f t="shared" si="53"/>
        <v>#N/A</v>
      </c>
      <c r="AV29" s="81" t="e">
        <f t="shared" si="53"/>
        <v>#N/A</v>
      </c>
      <c r="AW29" s="81" t="e">
        <f t="shared" si="53"/>
        <v>#N/A</v>
      </c>
      <c r="AX29" s="81" t="e">
        <f t="shared" si="53"/>
        <v>#N/A</v>
      </c>
      <c r="AY29" s="81" t="e">
        <f t="shared" si="53"/>
        <v>#N/A</v>
      </c>
      <c r="AZ29" s="81" t="e">
        <f t="shared" si="53"/>
        <v>#N/A</v>
      </c>
      <c r="BA29" s="81" t="e">
        <f t="shared" si="53"/>
        <v>#N/A</v>
      </c>
      <c r="BB29" s="81" t="e">
        <f t="shared" si="53"/>
        <v>#N/A</v>
      </c>
      <c r="BC29" s="81" t="e">
        <f t="shared" si="53"/>
        <v>#N/A</v>
      </c>
      <c r="BD29" s="81" t="e">
        <f t="shared" si="53"/>
        <v>#N/A</v>
      </c>
      <c r="BE29" s="81" t="e">
        <f t="shared" si="53"/>
        <v>#N/A</v>
      </c>
      <c r="BF29" s="81" t="e">
        <f t="shared" si="53"/>
        <v>#N/A</v>
      </c>
      <c r="BG29" s="81" t="e">
        <f t="shared" si="53"/>
        <v>#N/A</v>
      </c>
      <c r="BH29" s="81" t="e">
        <f t="shared" si="53"/>
        <v>#N/A</v>
      </c>
      <c r="BI29" s="81" t="e">
        <f t="shared" si="53"/>
        <v>#N/A</v>
      </c>
      <c r="BJ29" s="81" t="e">
        <f t="shared" si="53"/>
        <v>#N/A</v>
      </c>
      <c r="BK29" s="81" t="e">
        <f t="shared" si="53"/>
        <v>#N/A</v>
      </c>
      <c r="BL29" s="81" t="e">
        <f t="shared" si="53"/>
        <v>#N/A</v>
      </c>
      <c r="BM29" s="81" t="e">
        <f t="shared" si="53"/>
        <v>#N/A</v>
      </c>
      <c r="BN29" s="81" t="e">
        <f t="shared" si="53"/>
        <v>#N/A</v>
      </c>
      <c r="BO29" s="81" t="e">
        <f t="shared" si="53"/>
        <v>#N/A</v>
      </c>
      <c r="BP29" s="81" t="e">
        <f t="shared" si="53"/>
        <v>#N/A</v>
      </c>
      <c r="BQ29" s="81" t="e">
        <f t="shared" si="53"/>
        <v>#N/A</v>
      </c>
    </row>
    <row r="30" spans="1:69">
      <c r="A30" s="87" t="s">
        <v>131</v>
      </c>
      <c r="B30" s="80" t="s">
        <v>105</v>
      </c>
      <c r="C30" s="94">
        <v>525000</v>
      </c>
      <c r="D30" s="82">
        <v>43252</v>
      </c>
      <c r="E30" s="82">
        <v>43465</v>
      </c>
      <c r="F30" s="92">
        <v>0.06</v>
      </c>
      <c r="G30" s="80" t="s">
        <v>88</v>
      </c>
      <c r="I30" s="80" t="s">
        <v>107</v>
      </c>
      <c r="J30" s="81">
        <f t="shared" ref="J30:AO30" si="54">IF($C30&lt;&gt;0,IF(VLOOKUP($D30,calendar,2,0)=J$2,$C30,0),0)</f>
        <v>0</v>
      </c>
      <c r="K30" s="81">
        <f t="shared" si="54"/>
        <v>0</v>
      </c>
      <c r="L30" s="81">
        <f t="shared" si="54"/>
        <v>0</v>
      </c>
      <c r="M30" s="81">
        <f t="shared" si="54"/>
        <v>0</v>
      </c>
      <c r="N30" s="81">
        <f t="shared" si="54"/>
        <v>0</v>
      </c>
      <c r="O30" s="81">
        <f t="shared" si="54"/>
        <v>0</v>
      </c>
      <c r="P30" s="81">
        <f t="shared" si="54"/>
        <v>0</v>
      </c>
      <c r="Q30" s="81">
        <f t="shared" si="54"/>
        <v>0</v>
      </c>
      <c r="R30" s="81">
        <f t="shared" si="54"/>
        <v>0</v>
      </c>
      <c r="S30" s="81">
        <f t="shared" si="54"/>
        <v>0</v>
      </c>
      <c r="T30" s="81">
        <f t="shared" si="54"/>
        <v>0</v>
      </c>
      <c r="U30" s="81">
        <f t="shared" si="54"/>
        <v>0</v>
      </c>
      <c r="V30" s="81">
        <f t="shared" si="54"/>
        <v>0</v>
      </c>
      <c r="W30" s="81">
        <f t="shared" si="54"/>
        <v>0</v>
      </c>
      <c r="X30" s="81">
        <f t="shared" si="54"/>
        <v>0</v>
      </c>
      <c r="Y30" s="81">
        <f t="shared" si="54"/>
        <v>0</v>
      </c>
      <c r="Z30" s="81">
        <f t="shared" si="54"/>
        <v>0</v>
      </c>
      <c r="AA30" s="81">
        <f t="shared" si="54"/>
        <v>0</v>
      </c>
      <c r="AB30" s="81">
        <f t="shared" si="54"/>
        <v>0</v>
      </c>
      <c r="AC30" s="81">
        <f t="shared" si="54"/>
        <v>0</v>
      </c>
      <c r="AD30" s="81">
        <f t="shared" si="54"/>
        <v>0</v>
      </c>
      <c r="AE30" s="81">
        <f t="shared" si="54"/>
        <v>0</v>
      </c>
      <c r="AF30" s="81">
        <f t="shared" si="54"/>
        <v>0</v>
      </c>
      <c r="AG30" s="81">
        <f t="shared" si="54"/>
        <v>0</v>
      </c>
      <c r="AH30" s="81">
        <f t="shared" si="54"/>
        <v>0</v>
      </c>
      <c r="AI30" s="81">
        <f t="shared" si="54"/>
        <v>0</v>
      </c>
      <c r="AJ30" s="81">
        <f t="shared" si="54"/>
        <v>0</v>
      </c>
      <c r="AK30" s="81">
        <f t="shared" si="54"/>
        <v>0</v>
      </c>
      <c r="AL30" s="81">
        <f t="shared" si="54"/>
        <v>0</v>
      </c>
      <c r="AM30" s="81">
        <f t="shared" si="54"/>
        <v>0</v>
      </c>
      <c r="AN30" s="81">
        <f t="shared" si="54"/>
        <v>0</v>
      </c>
      <c r="AO30" s="81">
        <f t="shared" si="54"/>
        <v>0</v>
      </c>
      <c r="AP30" s="81">
        <f t="shared" ref="AP30:BQ30" si="55">IF($C30&lt;&gt;0,IF(VLOOKUP($D30,calendar,2,0)=AP$2,$C30,0),0)</f>
        <v>0</v>
      </c>
      <c r="AQ30" s="81">
        <f t="shared" si="55"/>
        <v>0</v>
      </c>
      <c r="AR30" s="81">
        <f t="shared" si="55"/>
        <v>0</v>
      </c>
      <c r="AS30" s="81">
        <f t="shared" si="55"/>
        <v>0</v>
      </c>
      <c r="AT30" s="81">
        <f t="shared" si="55"/>
        <v>0</v>
      </c>
      <c r="AU30" s="81">
        <f t="shared" si="55"/>
        <v>0</v>
      </c>
      <c r="AV30" s="81">
        <f t="shared" si="55"/>
        <v>0</v>
      </c>
      <c r="AW30" s="81">
        <f t="shared" si="55"/>
        <v>0</v>
      </c>
      <c r="AX30" s="81">
        <f t="shared" si="55"/>
        <v>0</v>
      </c>
      <c r="AY30" s="81">
        <f t="shared" si="55"/>
        <v>0</v>
      </c>
      <c r="AZ30" s="81">
        <f t="shared" si="55"/>
        <v>0</v>
      </c>
      <c r="BA30" s="81">
        <f t="shared" si="55"/>
        <v>0</v>
      </c>
      <c r="BB30" s="81">
        <f t="shared" si="55"/>
        <v>0</v>
      </c>
      <c r="BC30" s="81">
        <f t="shared" si="55"/>
        <v>0</v>
      </c>
      <c r="BD30" s="81">
        <f t="shared" si="55"/>
        <v>0</v>
      </c>
      <c r="BE30" s="81">
        <f t="shared" si="55"/>
        <v>0</v>
      </c>
      <c r="BF30" s="81">
        <f t="shared" si="55"/>
        <v>0</v>
      </c>
      <c r="BG30" s="81">
        <f t="shared" si="55"/>
        <v>0</v>
      </c>
      <c r="BH30" s="81">
        <f t="shared" si="55"/>
        <v>0</v>
      </c>
      <c r="BI30" s="81">
        <f t="shared" si="55"/>
        <v>0</v>
      </c>
      <c r="BJ30" s="81">
        <f t="shared" si="55"/>
        <v>0</v>
      </c>
      <c r="BK30" s="81">
        <f t="shared" si="55"/>
        <v>0</v>
      </c>
      <c r="BL30" s="81">
        <f t="shared" si="55"/>
        <v>0</v>
      </c>
      <c r="BM30" s="81">
        <f t="shared" si="55"/>
        <v>0</v>
      </c>
      <c r="BN30" s="81">
        <f t="shared" si="55"/>
        <v>0</v>
      </c>
      <c r="BO30" s="81">
        <f t="shared" si="55"/>
        <v>0</v>
      </c>
      <c r="BP30" s="81">
        <f t="shared" si="55"/>
        <v>0</v>
      </c>
      <c r="BQ30" s="81">
        <f t="shared" si="55"/>
        <v>0</v>
      </c>
    </row>
    <row r="31" spans="1:69">
      <c r="B31" s="87"/>
      <c r="C31" s="87"/>
      <c r="D31" s="87"/>
      <c r="E31" s="87"/>
      <c r="F31" s="97"/>
      <c r="G31" s="87"/>
      <c r="I31" s="80" t="s">
        <v>108</v>
      </c>
      <c r="J31" s="81">
        <f t="shared" ref="J31:AO31" si="56">IF($C30&lt;&gt;0,IF(VLOOKUP($E30,calendar,2,0)=J$2,-$C30,0),0)</f>
        <v>0</v>
      </c>
      <c r="K31" s="81">
        <f t="shared" si="56"/>
        <v>0</v>
      </c>
      <c r="L31" s="81">
        <f t="shared" si="56"/>
        <v>0</v>
      </c>
      <c r="M31" s="81">
        <f t="shared" si="56"/>
        <v>0</v>
      </c>
      <c r="N31" s="81">
        <f t="shared" si="56"/>
        <v>0</v>
      </c>
      <c r="O31" s="81">
        <f t="shared" si="56"/>
        <v>0</v>
      </c>
      <c r="P31" s="81">
        <f t="shared" si="56"/>
        <v>0</v>
      </c>
      <c r="Q31" s="81">
        <f t="shared" si="56"/>
        <v>0</v>
      </c>
      <c r="R31" s="81">
        <f t="shared" si="56"/>
        <v>0</v>
      </c>
      <c r="S31" s="81">
        <f t="shared" si="56"/>
        <v>0</v>
      </c>
      <c r="T31" s="81">
        <f t="shared" si="56"/>
        <v>0</v>
      </c>
      <c r="U31" s="81">
        <f t="shared" si="56"/>
        <v>0</v>
      </c>
      <c r="V31" s="81">
        <f t="shared" si="56"/>
        <v>0</v>
      </c>
      <c r="W31" s="81">
        <f t="shared" si="56"/>
        <v>0</v>
      </c>
      <c r="X31" s="81">
        <f t="shared" si="56"/>
        <v>0</v>
      </c>
      <c r="Y31" s="81">
        <f t="shared" si="56"/>
        <v>0</v>
      </c>
      <c r="Z31" s="81">
        <f t="shared" si="56"/>
        <v>0</v>
      </c>
      <c r="AA31" s="81">
        <f t="shared" si="56"/>
        <v>0</v>
      </c>
      <c r="AB31" s="81">
        <f t="shared" si="56"/>
        <v>0</v>
      </c>
      <c r="AC31" s="81">
        <f t="shared" si="56"/>
        <v>0</v>
      </c>
      <c r="AD31" s="81">
        <f t="shared" si="56"/>
        <v>0</v>
      </c>
      <c r="AE31" s="81">
        <f t="shared" si="56"/>
        <v>0</v>
      </c>
      <c r="AF31" s="81">
        <f t="shared" si="56"/>
        <v>0</v>
      </c>
      <c r="AG31" s="81">
        <f t="shared" si="56"/>
        <v>0</v>
      </c>
      <c r="AH31" s="81">
        <f t="shared" si="56"/>
        <v>0</v>
      </c>
      <c r="AI31" s="81">
        <f t="shared" si="56"/>
        <v>0</v>
      </c>
      <c r="AJ31" s="81">
        <f t="shared" si="56"/>
        <v>0</v>
      </c>
      <c r="AK31" s="81">
        <f t="shared" si="56"/>
        <v>0</v>
      </c>
      <c r="AL31" s="81">
        <f t="shared" si="56"/>
        <v>0</v>
      </c>
      <c r="AM31" s="81">
        <f t="shared" si="56"/>
        <v>0</v>
      </c>
      <c r="AN31" s="81">
        <f t="shared" si="56"/>
        <v>0</v>
      </c>
      <c r="AO31" s="81">
        <f t="shared" si="56"/>
        <v>0</v>
      </c>
      <c r="AP31" s="81">
        <f t="shared" ref="AP31:BQ31" si="57">IF($C30&lt;&gt;0,IF(VLOOKUP($E30,calendar,2,0)=AP$2,-$C30,0),0)</f>
        <v>0</v>
      </c>
      <c r="AQ31" s="81">
        <f t="shared" si="57"/>
        <v>0</v>
      </c>
      <c r="AR31" s="81">
        <f t="shared" si="57"/>
        <v>0</v>
      </c>
      <c r="AS31" s="81">
        <f t="shared" si="57"/>
        <v>0</v>
      </c>
      <c r="AT31" s="81">
        <f t="shared" si="57"/>
        <v>0</v>
      </c>
      <c r="AU31" s="81">
        <f t="shared" si="57"/>
        <v>0</v>
      </c>
      <c r="AV31" s="81">
        <f t="shared" si="57"/>
        <v>0</v>
      </c>
      <c r="AW31" s="81">
        <f t="shared" si="57"/>
        <v>0</v>
      </c>
      <c r="AX31" s="81">
        <f t="shared" si="57"/>
        <v>0</v>
      </c>
      <c r="AY31" s="81">
        <f t="shared" si="57"/>
        <v>0</v>
      </c>
      <c r="AZ31" s="81">
        <f t="shared" si="57"/>
        <v>0</v>
      </c>
      <c r="BA31" s="81">
        <f t="shared" si="57"/>
        <v>0</v>
      </c>
      <c r="BB31" s="81">
        <f t="shared" si="57"/>
        <v>0</v>
      </c>
      <c r="BC31" s="81">
        <f t="shared" si="57"/>
        <v>0</v>
      </c>
      <c r="BD31" s="81">
        <f t="shared" si="57"/>
        <v>0</v>
      </c>
      <c r="BE31" s="81">
        <f t="shared" si="57"/>
        <v>0</v>
      </c>
      <c r="BF31" s="81">
        <f t="shared" si="57"/>
        <v>0</v>
      </c>
      <c r="BG31" s="81">
        <f t="shared" si="57"/>
        <v>0</v>
      </c>
      <c r="BH31" s="81">
        <f t="shared" si="57"/>
        <v>0</v>
      </c>
      <c r="BI31" s="81">
        <f t="shared" si="57"/>
        <v>0</v>
      </c>
      <c r="BJ31" s="81">
        <f t="shared" si="57"/>
        <v>0</v>
      </c>
      <c r="BK31" s="81">
        <f t="shared" si="57"/>
        <v>0</v>
      </c>
      <c r="BL31" s="81">
        <f t="shared" si="57"/>
        <v>0</v>
      </c>
      <c r="BM31" s="81">
        <f t="shared" si="57"/>
        <v>0</v>
      </c>
      <c r="BN31" s="81">
        <f t="shared" si="57"/>
        <v>0</v>
      </c>
      <c r="BO31" s="81">
        <f t="shared" si="57"/>
        <v>0</v>
      </c>
      <c r="BP31" s="81">
        <f t="shared" si="57"/>
        <v>0</v>
      </c>
      <c r="BQ31" s="81">
        <f t="shared" si="57"/>
        <v>0</v>
      </c>
    </row>
    <row r="32" spans="1:69">
      <c r="B32" s="87"/>
      <c r="C32" s="87"/>
      <c r="D32" s="87"/>
      <c r="E32" s="87"/>
      <c r="F32" s="97"/>
      <c r="G32" s="87"/>
      <c r="I32" s="80" t="s">
        <v>109</v>
      </c>
      <c r="J32" s="81">
        <f t="shared" ref="J32:AO32" si="58">IF($C30&lt;&gt;0,+IF(AND(J$2&gt;VLOOKUP($D30,calendar,2,0),J$2&lt;=VLOOKUP($E30,calendar,2,0)),IF(((YEAR(J$2)-YEAR(VLOOKUP($E30,calendar,2,0)))*12+MONTH(J$2)-MONTH(VLOOKUP($E30,calendar,2,0)))/VLOOKUP($G30,frequency,2,0)-INT(((YEAR(J$2)-YEAR(VLOOKUP($E30,calendar,2,0)))*12+MONTH(J$2)-MONTH(VLOOKUP($E30,calendar,2,0)))/VLOOKUP($G30,frequency,2,0))=0,-$F30*$C30/VLOOKUP($G30,frequency,3,0),0),0),0)</f>
        <v>0</v>
      </c>
      <c r="K32" s="81">
        <f t="shared" si="58"/>
        <v>0</v>
      </c>
      <c r="L32" s="81">
        <f t="shared" si="58"/>
        <v>0</v>
      </c>
      <c r="M32" s="81">
        <f t="shared" si="58"/>
        <v>0</v>
      </c>
      <c r="N32" s="81">
        <f t="shared" si="58"/>
        <v>0</v>
      </c>
      <c r="O32" s="81">
        <f t="shared" si="58"/>
        <v>0</v>
      </c>
      <c r="P32" s="81">
        <f t="shared" si="58"/>
        <v>0</v>
      </c>
      <c r="Q32" s="81">
        <f t="shared" si="58"/>
        <v>0</v>
      </c>
      <c r="R32" s="81">
        <f t="shared" si="58"/>
        <v>0</v>
      </c>
      <c r="S32" s="81">
        <f t="shared" si="58"/>
        <v>0</v>
      </c>
      <c r="T32" s="81">
        <f t="shared" si="58"/>
        <v>0</v>
      </c>
      <c r="U32" s="81">
        <f t="shared" si="58"/>
        <v>0</v>
      </c>
      <c r="V32" s="81">
        <f t="shared" si="58"/>
        <v>0</v>
      </c>
      <c r="W32" s="81">
        <f t="shared" si="58"/>
        <v>0</v>
      </c>
      <c r="X32" s="81">
        <f t="shared" si="58"/>
        <v>0</v>
      </c>
      <c r="Y32" s="81">
        <f t="shared" si="58"/>
        <v>0</v>
      </c>
      <c r="Z32" s="81">
        <f t="shared" si="58"/>
        <v>0</v>
      </c>
      <c r="AA32" s="81">
        <f t="shared" si="58"/>
        <v>0</v>
      </c>
      <c r="AB32" s="81">
        <f t="shared" si="58"/>
        <v>0</v>
      </c>
      <c r="AC32" s="81">
        <f t="shared" si="58"/>
        <v>0</v>
      </c>
      <c r="AD32" s="81">
        <f t="shared" si="58"/>
        <v>0</v>
      </c>
      <c r="AE32" s="81">
        <f t="shared" si="58"/>
        <v>0</v>
      </c>
      <c r="AF32" s="81">
        <f t="shared" si="58"/>
        <v>0</v>
      </c>
      <c r="AG32" s="81">
        <f t="shared" si="58"/>
        <v>0</v>
      </c>
      <c r="AH32" s="81">
        <f t="shared" si="58"/>
        <v>0</v>
      </c>
      <c r="AI32" s="81">
        <f t="shared" si="58"/>
        <v>0</v>
      </c>
      <c r="AJ32" s="81">
        <f t="shared" si="58"/>
        <v>0</v>
      </c>
      <c r="AK32" s="81">
        <f t="shared" si="58"/>
        <v>0</v>
      </c>
      <c r="AL32" s="81">
        <f t="shared" si="58"/>
        <v>0</v>
      </c>
      <c r="AM32" s="81">
        <f t="shared" si="58"/>
        <v>0</v>
      </c>
      <c r="AN32" s="81">
        <f t="shared" si="58"/>
        <v>0</v>
      </c>
      <c r="AO32" s="81">
        <f t="shared" si="58"/>
        <v>0</v>
      </c>
      <c r="AP32" s="81">
        <f t="shared" ref="AP32:BQ32" si="59">IF($C30&lt;&gt;0,+IF(AND(AP$2&gt;VLOOKUP($D30,calendar,2,0),AP$2&lt;=VLOOKUP($E30,calendar,2,0)),IF(((YEAR(AP$2)-YEAR(VLOOKUP($E30,calendar,2,0)))*12+MONTH(AP$2)-MONTH(VLOOKUP($E30,calendar,2,0)))/VLOOKUP($G30,frequency,2,0)-INT(((YEAR(AP$2)-YEAR(VLOOKUP($E30,calendar,2,0)))*12+MONTH(AP$2)-MONTH(VLOOKUP($E30,calendar,2,0)))/VLOOKUP($G30,frequency,2,0))=0,-$F30*$C30/VLOOKUP($G30,frequency,3,0),0),0),0)</f>
        <v>0</v>
      </c>
      <c r="AQ32" s="81">
        <f t="shared" si="59"/>
        <v>0</v>
      </c>
      <c r="AR32" s="81">
        <f t="shared" si="59"/>
        <v>0</v>
      </c>
      <c r="AS32" s="81">
        <f t="shared" si="59"/>
        <v>0</v>
      </c>
      <c r="AT32" s="81">
        <f t="shared" si="59"/>
        <v>0</v>
      </c>
      <c r="AU32" s="81">
        <f t="shared" si="59"/>
        <v>0</v>
      </c>
      <c r="AV32" s="81">
        <f t="shared" si="59"/>
        <v>0</v>
      </c>
      <c r="AW32" s="81">
        <f t="shared" si="59"/>
        <v>0</v>
      </c>
      <c r="AX32" s="81">
        <f t="shared" si="59"/>
        <v>0</v>
      </c>
      <c r="AY32" s="81">
        <f t="shared" si="59"/>
        <v>0</v>
      </c>
      <c r="AZ32" s="81">
        <f t="shared" si="59"/>
        <v>0</v>
      </c>
      <c r="BA32" s="81">
        <f t="shared" si="59"/>
        <v>0</v>
      </c>
      <c r="BB32" s="81">
        <f t="shared" si="59"/>
        <v>0</v>
      </c>
      <c r="BC32" s="81">
        <f t="shared" si="59"/>
        <v>0</v>
      </c>
      <c r="BD32" s="81">
        <f t="shared" si="59"/>
        <v>0</v>
      </c>
      <c r="BE32" s="81">
        <f t="shared" si="59"/>
        <v>0</v>
      </c>
      <c r="BF32" s="81">
        <f t="shared" si="59"/>
        <v>0</v>
      </c>
      <c r="BG32" s="81">
        <f t="shared" si="59"/>
        <v>0</v>
      </c>
      <c r="BH32" s="81">
        <f t="shared" si="59"/>
        <v>0</v>
      </c>
      <c r="BI32" s="81">
        <f t="shared" si="59"/>
        <v>0</v>
      </c>
      <c r="BJ32" s="81">
        <f t="shared" si="59"/>
        <v>0</v>
      </c>
      <c r="BK32" s="81">
        <f t="shared" si="59"/>
        <v>0</v>
      </c>
      <c r="BL32" s="81">
        <f t="shared" si="59"/>
        <v>0</v>
      </c>
      <c r="BM32" s="81">
        <f t="shared" si="59"/>
        <v>0</v>
      </c>
      <c r="BN32" s="81">
        <f t="shared" si="59"/>
        <v>0</v>
      </c>
      <c r="BO32" s="81">
        <f t="shared" si="59"/>
        <v>0</v>
      </c>
      <c r="BP32" s="81">
        <f t="shared" si="59"/>
        <v>0</v>
      </c>
      <c r="BQ32" s="81">
        <f t="shared" si="59"/>
        <v>0</v>
      </c>
    </row>
    <row r="33" spans="1:69">
      <c r="A33" s="87" t="s">
        <v>132</v>
      </c>
      <c r="B33" s="87" t="s">
        <v>114</v>
      </c>
      <c r="C33" s="94">
        <v>0</v>
      </c>
      <c r="D33" s="95">
        <v>43282</v>
      </c>
      <c r="E33" s="82">
        <v>43465</v>
      </c>
      <c r="F33" s="96">
        <v>0.06</v>
      </c>
      <c r="G33" s="87" t="s">
        <v>88</v>
      </c>
      <c r="I33" s="80" t="s">
        <v>107</v>
      </c>
      <c r="J33" s="81">
        <f t="shared" ref="J33:AO33" si="60">IF($C33&lt;&gt;0,IF(VLOOKUP($D33,calendar,2,0)=J$2,$C33,0),0)</f>
        <v>0</v>
      </c>
      <c r="K33" s="81">
        <f t="shared" si="60"/>
        <v>0</v>
      </c>
      <c r="L33" s="81">
        <f t="shared" si="60"/>
        <v>0</v>
      </c>
      <c r="M33" s="81">
        <f t="shared" si="60"/>
        <v>0</v>
      </c>
      <c r="N33" s="81">
        <f t="shared" si="60"/>
        <v>0</v>
      </c>
      <c r="O33" s="81">
        <f t="shared" si="60"/>
        <v>0</v>
      </c>
      <c r="P33" s="81">
        <f t="shared" si="60"/>
        <v>0</v>
      </c>
      <c r="Q33" s="81">
        <f t="shared" si="60"/>
        <v>0</v>
      </c>
      <c r="R33" s="81">
        <f t="shared" si="60"/>
        <v>0</v>
      </c>
      <c r="S33" s="81">
        <f t="shared" si="60"/>
        <v>0</v>
      </c>
      <c r="T33" s="81">
        <f t="shared" si="60"/>
        <v>0</v>
      </c>
      <c r="U33" s="81">
        <f t="shared" si="60"/>
        <v>0</v>
      </c>
      <c r="V33" s="81">
        <f t="shared" si="60"/>
        <v>0</v>
      </c>
      <c r="W33" s="81">
        <f t="shared" si="60"/>
        <v>0</v>
      </c>
      <c r="X33" s="81">
        <f t="shared" si="60"/>
        <v>0</v>
      </c>
      <c r="Y33" s="81">
        <f t="shared" si="60"/>
        <v>0</v>
      </c>
      <c r="Z33" s="81">
        <f t="shared" si="60"/>
        <v>0</v>
      </c>
      <c r="AA33" s="81">
        <f t="shared" si="60"/>
        <v>0</v>
      </c>
      <c r="AB33" s="81">
        <f t="shared" si="60"/>
        <v>0</v>
      </c>
      <c r="AC33" s="81">
        <f t="shared" si="60"/>
        <v>0</v>
      </c>
      <c r="AD33" s="81">
        <f t="shared" si="60"/>
        <v>0</v>
      </c>
      <c r="AE33" s="81">
        <f t="shared" si="60"/>
        <v>0</v>
      </c>
      <c r="AF33" s="81">
        <f t="shared" si="60"/>
        <v>0</v>
      </c>
      <c r="AG33" s="81">
        <f t="shared" si="60"/>
        <v>0</v>
      </c>
      <c r="AH33" s="81">
        <f t="shared" si="60"/>
        <v>0</v>
      </c>
      <c r="AI33" s="81">
        <f t="shared" si="60"/>
        <v>0</v>
      </c>
      <c r="AJ33" s="81">
        <f t="shared" si="60"/>
        <v>0</v>
      </c>
      <c r="AK33" s="81">
        <f t="shared" si="60"/>
        <v>0</v>
      </c>
      <c r="AL33" s="81">
        <f t="shared" si="60"/>
        <v>0</v>
      </c>
      <c r="AM33" s="81">
        <f t="shared" si="60"/>
        <v>0</v>
      </c>
      <c r="AN33" s="81">
        <f t="shared" si="60"/>
        <v>0</v>
      </c>
      <c r="AO33" s="81">
        <f t="shared" si="60"/>
        <v>0</v>
      </c>
      <c r="AP33" s="81">
        <f t="shared" ref="AP33:BQ33" si="61">IF($C33&lt;&gt;0,IF(VLOOKUP($D33,calendar,2,0)=AP$2,$C33,0),0)</f>
        <v>0</v>
      </c>
      <c r="AQ33" s="81">
        <f t="shared" si="61"/>
        <v>0</v>
      </c>
      <c r="AR33" s="81">
        <f t="shared" si="61"/>
        <v>0</v>
      </c>
      <c r="AS33" s="81">
        <f t="shared" si="61"/>
        <v>0</v>
      </c>
      <c r="AT33" s="81">
        <f t="shared" si="61"/>
        <v>0</v>
      </c>
      <c r="AU33" s="81">
        <f t="shared" si="61"/>
        <v>0</v>
      </c>
      <c r="AV33" s="81">
        <f t="shared" si="61"/>
        <v>0</v>
      </c>
      <c r="AW33" s="81">
        <f t="shared" si="61"/>
        <v>0</v>
      </c>
      <c r="AX33" s="81">
        <f t="shared" si="61"/>
        <v>0</v>
      </c>
      <c r="AY33" s="81">
        <f t="shared" si="61"/>
        <v>0</v>
      </c>
      <c r="AZ33" s="81">
        <f t="shared" si="61"/>
        <v>0</v>
      </c>
      <c r="BA33" s="81">
        <f t="shared" si="61"/>
        <v>0</v>
      </c>
      <c r="BB33" s="81">
        <f t="shared" si="61"/>
        <v>0</v>
      </c>
      <c r="BC33" s="81">
        <f t="shared" si="61"/>
        <v>0</v>
      </c>
      <c r="BD33" s="81">
        <f t="shared" si="61"/>
        <v>0</v>
      </c>
      <c r="BE33" s="81">
        <f t="shared" si="61"/>
        <v>0</v>
      </c>
      <c r="BF33" s="81">
        <f t="shared" si="61"/>
        <v>0</v>
      </c>
      <c r="BG33" s="81">
        <f t="shared" si="61"/>
        <v>0</v>
      </c>
      <c r="BH33" s="81">
        <f t="shared" si="61"/>
        <v>0</v>
      </c>
      <c r="BI33" s="81">
        <f t="shared" si="61"/>
        <v>0</v>
      </c>
      <c r="BJ33" s="81">
        <f t="shared" si="61"/>
        <v>0</v>
      </c>
      <c r="BK33" s="81">
        <f t="shared" si="61"/>
        <v>0</v>
      </c>
      <c r="BL33" s="81">
        <f t="shared" si="61"/>
        <v>0</v>
      </c>
      <c r="BM33" s="81">
        <f t="shared" si="61"/>
        <v>0</v>
      </c>
      <c r="BN33" s="81">
        <f t="shared" si="61"/>
        <v>0</v>
      </c>
      <c r="BO33" s="81">
        <f t="shared" si="61"/>
        <v>0</v>
      </c>
      <c r="BP33" s="81">
        <f t="shared" si="61"/>
        <v>0</v>
      </c>
      <c r="BQ33" s="81">
        <f t="shared" si="61"/>
        <v>0</v>
      </c>
    </row>
    <row r="34" spans="1:69">
      <c r="B34" s="87"/>
      <c r="C34" s="87"/>
      <c r="D34" s="87"/>
      <c r="E34" s="87"/>
      <c r="F34" s="97"/>
      <c r="G34" s="87"/>
      <c r="I34" s="80" t="s">
        <v>108</v>
      </c>
      <c r="J34" s="81">
        <f t="shared" ref="J34:AO34" si="62">IF($C33&lt;&gt;0,IF(VLOOKUP($E33,calendar,2,0)=J$2,-$C33,0),0)</f>
        <v>0</v>
      </c>
      <c r="K34" s="81">
        <f t="shared" si="62"/>
        <v>0</v>
      </c>
      <c r="L34" s="81">
        <f t="shared" si="62"/>
        <v>0</v>
      </c>
      <c r="M34" s="81">
        <f t="shared" si="62"/>
        <v>0</v>
      </c>
      <c r="N34" s="81">
        <f t="shared" si="62"/>
        <v>0</v>
      </c>
      <c r="O34" s="81">
        <f t="shared" si="62"/>
        <v>0</v>
      </c>
      <c r="P34" s="81">
        <f t="shared" si="62"/>
        <v>0</v>
      </c>
      <c r="Q34" s="81">
        <f t="shared" si="62"/>
        <v>0</v>
      </c>
      <c r="R34" s="81">
        <f t="shared" si="62"/>
        <v>0</v>
      </c>
      <c r="S34" s="81">
        <f t="shared" si="62"/>
        <v>0</v>
      </c>
      <c r="T34" s="81">
        <f t="shared" si="62"/>
        <v>0</v>
      </c>
      <c r="U34" s="81">
        <f t="shared" si="62"/>
        <v>0</v>
      </c>
      <c r="V34" s="81">
        <f t="shared" si="62"/>
        <v>0</v>
      </c>
      <c r="W34" s="81">
        <f t="shared" si="62"/>
        <v>0</v>
      </c>
      <c r="X34" s="81">
        <f t="shared" si="62"/>
        <v>0</v>
      </c>
      <c r="Y34" s="81">
        <f t="shared" si="62"/>
        <v>0</v>
      </c>
      <c r="Z34" s="81">
        <f t="shared" si="62"/>
        <v>0</v>
      </c>
      <c r="AA34" s="81">
        <f t="shared" si="62"/>
        <v>0</v>
      </c>
      <c r="AB34" s="81">
        <f t="shared" si="62"/>
        <v>0</v>
      </c>
      <c r="AC34" s="81">
        <f t="shared" si="62"/>
        <v>0</v>
      </c>
      <c r="AD34" s="81">
        <f t="shared" si="62"/>
        <v>0</v>
      </c>
      <c r="AE34" s="81">
        <f t="shared" si="62"/>
        <v>0</v>
      </c>
      <c r="AF34" s="81">
        <f t="shared" si="62"/>
        <v>0</v>
      </c>
      <c r="AG34" s="81">
        <f t="shared" si="62"/>
        <v>0</v>
      </c>
      <c r="AH34" s="81">
        <f t="shared" si="62"/>
        <v>0</v>
      </c>
      <c r="AI34" s="81">
        <f t="shared" si="62"/>
        <v>0</v>
      </c>
      <c r="AJ34" s="81">
        <f t="shared" si="62"/>
        <v>0</v>
      </c>
      <c r="AK34" s="81">
        <f t="shared" si="62"/>
        <v>0</v>
      </c>
      <c r="AL34" s="81">
        <f t="shared" si="62"/>
        <v>0</v>
      </c>
      <c r="AM34" s="81">
        <f t="shared" si="62"/>
        <v>0</v>
      </c>
      <c r="AN34" s="81">
        <f t="shared" si="62"/>
        <v>0</v>
      </c>
      <c r="AO34" s="81">
        <f t="shared" si="62"/>
        <v>0</v>
      </c>
      <c r="AP34" s="81">
        <f t="shared" ref="AP34:BQ34" si="63">IF($C33&lt;&gt;0,IF(VLOOKUP($E33,calendar,2,0)=AP$2,-$C33,0),0)</f>
        <v>0</v>
      </c>
      <c r="AQ34" s="81">
        <f t="shared" si="63"/>
        <v>0</v>
      </c>
      <c r="AR34" s="81">
        <f t="shared" si="63"/>
        <v>0</v>
      </c>
      <c r="AS34" s="81">
        <f t="shared" si="63"/>
        <v>0</v>
      </c>
      <c r="AT34" s="81">
        <f t="shared" si="63"/>
        <v>0</v>
      </c>
      <c r="AU34" s="81">
        <f t="shared" si="63"/>
        <v>0</v>
      </c>
      <c r="AV34" s="81">
        <f t="shared" si="63"/>
        <v>0</v>
      </c>
      <c r="AW34" s="81">
        <f t="shared" si="63"/>
        <v>0</v>
      </c>
      <c r="AX34" s="81">
        <f t="shared" si="63"/>
        <v>0</v>
      </c>
      <c r="AY34" s="81">
        <f t="shared" si="63"/>
        <v>0</v>
      </c>
      <c r="AZ34" s="81">
        <f t="shared" si="63"/>
        <v>0</v>
      </c>
      <c r="BA34" s="81">
        <f t="shared" si="63"/>
        <v>0</v>
      </c>
      <c r="BB34" s="81">
        <f t="shared" si="63"/>
        <v>0</v>
      </c>
      <c r="BC34" s="81">
        <f t="shared" si="63"/>
        <v>0</v>
      </c>
      <c r="BD34" s="81">
        <f t="shared" si="63"/>
        <v>0</v>
      </c>
      <c r="BE34" s="81">
        <f t="shared" si="63"/>
        <v>0</v>
      </c>
      <c r="BF34" s="81">
        <f t="shared" si="63"/>
        <v>0</v>
      </c>
      <c r="BG34" s="81">
        <f t="shared" si="63"/>
        <v>0</v>
      </c>
      <c r="BH34" s="81">
        <f t="shared" si="63"/>
        <v>0</v>
      </c>
      <c r="BI34" s="81">
        <f t="shared" si="63"/>
        <v>0</v>
      </c>
      <c r="BJ34" s="81">
        <f t="shared" si="63"/>
        <v>0</v>
      </c>
      <c r="BK34" s="81">
        <f t="shared" si="63"/>
        <v>0</v>
      </c>
      <c r="BL34" s="81">
        <f t="shared" si="63"/>
        <v>0</v>
      </c>
      <c r="BM34" s="81">
        <f t="shared" si="63"/>
        <v>0</v>
      </c>
      <c r="BN34" s="81">
        <f t="shared" si="63"/>
        <v>0</v>
      </c>
      <c r="BO34" s="81">
        <f t="shared" si="63"/>
        <v>0</v>
      </c>
      <c r="BP34" s="81">
        <f t="shared" si="63"/>
        <v>0</v>
      </c>
      <c r="BQ34" s="81">
        <f t="shared" si="63"/>
        <v>0</v>
      </c>
    </row>
    <row r="35" spans="1:69">
      <c r="B35" s="87"/>
      <c r="C35" s="87"/>
      <c r="D35" s="87"/>
      <c r="E35" s="87"/>
      <c r="F35" s="97"/>
      <c r="G35" s="87"/>
      <c r="I35" s="80" t="s">
        <v>109</v>
      </c>
      <c r="J35" s="81">
        <f t="shared" ref="J35:AO35" si="64">IF($C33&lt;&gt;0,+IF(AND(J$2&gt;VLOOKUP($D33,calendar,2,0),J$2&lt;=VLOOKUP($E33,calendar,2,0)),IF(((YEAR(J$2)-YEAR(VLOOKUP($E33,calendar,2,0)))*12+MONTH(J$2)-MONTH(VLOOKUP($E33,calendar,2,0)))/VLOOKUP($G33,frequency,2,0)-INT(((YEAR(J$2)-YEAR(VLOOKUP($E33,calendar,2,0)))*12+MONTH(J$2)-MONTH(VLOOKUP($E33,calendar,2,0)))/VLOOKUP($G33,frequency,2,0))=0,-$F33*$C33/VLOOKUP($G33,frequency,3,0),0),0),0)</f>
        <v>0</v>
      </c>
      <c r="K35" s="81">
        <f t="shared" si="64"/>
        <v>0</v>
      </c>
      <c r="L35" s="81">
        <f t="shared" si="64"/>
        <v>0</v>
      </c>
      <c r="M35" s="81">
        <f t="shared" si="64"/>
        <v>0</v>
      </c>
      <c r="N35" s="81">
        <f t="shared" si="64"/>
        <v>0</v>
      </c>
      <c r="O35" s="81">
        <f t="shared" si="64"/>
        <v>0</v>
      </c>
      <c r="P35" s="81">
        <f t="shared" si="64"/>
        <v>0</v>
      </c>
      <c r="Q35" s="81">
        <f t="shared" si="64"/>
        <v>0</v>
      </c>
      <c r="R35" s="81">
        <f t="shared" si="64"/>
        <v>0</v>
      </c>
      <c r="S35" s="81">
        <f t="shared" si="64"/>
        <v>0</v>
      </c>
      <c r="T35" s="81">
        <f t="shared" si="64"/>
        <v>0</v>
      </c>
      <c r="U35" s="81">
        <f t="shared" si="64"/>
        <v>0</v>
      </c>
      <c r="V35" s="81">
        <f t="shared" si="64"/>
        <v>0</v>
      </c>
      <c r="W35" s="81">
        <f t="shared" si="64"/>
        <v>0</v>
      </c>
      <c r="X35" s="81">
        <f t="shared" si="64"/>
        <v>0</v>
      </c>
      <c r="Y35" s="81">
        <f t="shared" si="64"/>
        <v>0</v>
      </c>
      <c r="Z35" s="81">
        <f t="shared" si="64"/>
        <v>0</v>
      </c>
      <c r="AA35" s="81">
        <f t="shared" si="64"/>
        <v>0</v>
      </c>
      <c r="AB35" s="81">
        <f t="shared" si="64"/>
        <v>0</v>
      </c>
      <c r="AC35" s="81">
        <f t="shared" si="64"/>
        <v>0</v>
      </c>
      <c r="AD35" s="81">
        <f t="shared" si="64"/>
        <v>0</v>
      </c>
      <c r="AE35" s="81">
        <f t="shared" si="64"/>
        <v>0</v>
      </c>
      <c r="AF35" s="81">
        <f t="shared" si="64"/>
        <v>0</v>
      </c>
      <c r="AG35" s="81">
        <f t="shared" si="64"/>
        <v>0</v>
      </c>
      <c r="AH35" s="81">
        <f t="shared" si="64"/>
        <v>0</v>
      </c>
      <c r="AI35" s="81">
        <f t="shared" si="64"/>
        <v>0</v>
      </c>
      <c r="AJ35" s="81">
        <f t="shared" si="64"/>
        <v>0</v>
      </c>
      <c r="AK35" s="81">
        <f t="shared" si="64"/>
        <v>0</v>
      </c>
      <c r="AL35" s="81">
        <f t="shared" si="64"/>
        <v>0</v>
      </c>
      <c r="AM35" s="81">
        <f t="shared" si="64"/>
        <v>0</v>
      </c>
      <c r="AN35" s="81">
        <f t="shared" si="64"/>
        <v>0</v>
      </c>
      <c r="AO35" s="81">
        <f t="shared" si="64"/>
        <v>0</v>
      </c>
      <c r="AP35" s="81">
        <f t="shared" ref="AP35:BQ35" si="65">IF($C33&lt;&gt;0,+IF(AND(AP$2&gt;VLOOKUP($D33,calendar,2,0),AP$2&lt;=VLOOKUP($E33,calendar,2,0)),IF(((YEAR(AP$2)-YEAR(VLOOKUP($E33,calendar,2,0)))*12+MONTH(AP$2)-MONTH(VLOOKUP($E33,calendar,2,0)))/VLOOKUP($G33,frequency,2,0)-INT(((YEAR(AP$2)-YEAR(VLOOKUP($E33,calendar,2,0)))*12+MONTH(AP$2)-MONTH(VLOOKUP($E33,calendar,2,0)))/VLOOKUP($G33,frequency,2,0))=0,-$F33*$C33/VLOOKUP($G33,frequency,3,0),0),0),0)</f>
        <v>0</v>
      </c>
      <c r="AQ35" s="81">
        <f t="shared" si="65"/>
        <v>0</v>
      </c>
      <c r="AR35" s="81">
        <f t="shared" si="65"/>
        <v>0</v>
      </c>
      <c r="AS35" s="81">
        <f t="shared" si="65"/>
        <v>0</v>
      </c>
      <c r="AT35" s="81">
        <f t="shared" si="65"/>
        <v>0</v>
      </c>
      <c r="AU35" s="81">
        <f t="shared" si="65"/>
        <v>0</v>
      </c>
      <c r="AV35" s="81">
        <f t="shared" si="65"/>
        <v>0</v>
      </c>
      <c r="AW35" s="81">
        <f t="shared" si="65"/>
        <v>0</v>
      </c>
      <c r="AX35" s="81">
        <f t="shared" si="65"/>
        <v>0</v>
      </c>
      <c r="AY35" s="81">
        <f t="shared" si="65"/>
        <v>0</v>
      </c>
      <c r="AZ35" s="81">
        <f t="shared" si="65"/>
        <v>0</v>
      </c>
      <c r="BA35" s="81">
        <f t="shared" si="65"/>
        <v>0</v>
      </c>
      <c r="BB35" s="81">
        <f t="shared" si="65"/>
        <v>0</v>
      </c>
      <c r="BC35" s="81">
        <f t="shared" si="65"/>
        <v>0</v>
      </c>
      <c r="BD35" s="81">
        <f t="shared" si="65"/>
        <v>0</v>
      </c>
      <c r="BE35" s="81">
        <f t="shared" si="65"/>
        <v>0</v>
      </c>
      <c r="BF35" s="81">
        <f t="shared" si="65"/>
        <v>0</v>
      </c>
      <c r="BG35" s="81">
        <f t="shared" si="65"/>
        <v>0</v>
      </c>
      <c r="BH35" s="81">
        <f t="shared" si="65"/>
        <v>0</v>
      </c>
      <c r="BI35" s="81">
        <f t="shared" si="65"/>
        <v>0</v>
      </c>
      <c r="BJ35" s="81">
        <f t="shared" si="65"/>
        <v>0</v>
      </c>
      <c r="BK35" s="81">
        <f t="shared" si="65"/>
        <v>0</v>
      </c>
      <c r="BL35" s="81">
        <f t="shared" si="65"/>
        <v>0</v>
      </c>
      <c r="BM35" s="81">
        <f t="shared" si="65"/>
        <v>0</v>
      </c>
      <c r="BN35" s="81">
        <f t="shared" si="65"/>
        <v>0</v>
      </c>
      <c r="BO35" s="81">
        <f t="shared" si="65"/>
        <v>0</v>
      </c>
      <c r="BP35" s="81">
        <f t="shared" si="65"/>
        <v>0</v>
      </c>
      <c r="BQ35" s="81">
        <f t="shared" si="65"/>
        <v>0</v>
      </c>
    </row>
    <row r="36" spans="1:69">
      <c r="A36" s="87" t="s">
        <v>133</v>
      </c>
      <c r="B36" s="87" t="s">
        <v>115</v>
      </c>
      <c r="C36" s="94">
        <v>0</v>
      </c>
      <c r="D36" s="95">
        <v>43313</v>
      </c>
      <c r="E36" s="82">
        <v>43465</v>
      </c>
      <c r="F36" s="96">
        <v>0.06</v>
      </c>
      <c r="G36" s="87" t="s">
        <v>88</v>
      </c>
      <c r="I36" s="80" t="s">
        <v>107</v>
      </c>
      <c r="J36" s="81">
        <f t="shared" ref="J36:AO36" si="66">IF($C36&lt;&gt;0,IF(VLOOKUP($D36,calendar,2,0)=J$2,$C36,0),0)</f>
        <v>0</v>
      </c>
      <c r="K36" s="81">
        <f t="shared" si="66"/>
        <v>0</v>
      </c>
      <c r="L36" s="81">
        <f t="shared" si="66"/>
        <v>0</v>
      </c>
      <c r="M36" s="81">
        <f t="shared" si="66"/>
        <v>0</v>
      </c>
      <c r="N36" s="81">
        <f t="shared" si="66"/>
        <v>0</v>
      </c>
      <c r="O36" s="81">
        <f t="shared" si="66"/>
        <v>0</v>
      </c>
      <c r="P36" s="81">
        <f t="shared" si="66"/>
        <v>0</v>
      </c>
      <c r="Q36" s="81">
        <f t="shared" si="66"/>
        <v>0</v>
      </c>
      <c r="R36" s="81">
        <f t="shared" si="66"/>
        <v>0</v>
      </c>
      <c r="S36" s="81">
        <f t="shared" si="66"/>
        <v>0</v>
      </c>
      <c r="T36" s="81">
        <f t="shared" si="66"/>
        <v>0</v>
      </c>
      <c r="U36" s="81">
        <f t="shared" si="66"/>
        <v>0</v>
      </c>
      <c r="V36" s="81">
        <f t="shared" si="66"/>
        <v>0</v>
      </c>
      <c r="W36" s="81">
        <f t="shared" si="66"/>
        <v>0</v>
      </c>
      <c r="X36" s="81">
        <f t="shared" si="66"/>
        <v>0</v>
      </c>
      <c r="Y36" s="81">
        <f t="shared" si="66"/>
        <v>0</v>
      </c>
      <c r="Z36" s="81">
        <f t="shared" si="66"/>
        <v>0</v>
      </c>
      <c r="AA36" s="81">
        <f t="shared" si="66"/>
        <v>0</v>
      </c>
      <c r="AB36" s="81">
        <f t="shared" si="66"/>
        <v>0</v>
      </c>
      <c r="AC36" s="81">
        <f t="shared" si="66"/>
        <v>0</v>
      </c>
      <c r="AD36" s="81">
        <f t="shared" si="66"/>
        <v>0</v>
      </c>
      <c r="AE36" s="81">
        <f t="shared" si="66"/>
        <v>0</v>
      </c>
      <c r="AF36" s="81">
        <f t="shared" si="66"/>
        <v>0</v>
      </c>
      <c r="AG36" s="81">
        <f t="shared" si="66"/>
        <v>0</v>
      </c>
      <c r="AH36" s="81">
        <f t="shared" si="66"/>
        <v>0</v>
      </c>
      <c r="AI36" s="81">
        <f t="shared" si="66"/>
        <v>0</v>
      </c>
      <c r="AJ36" s="81">
        <f t="shared" si="66"/>
        <v>0</v>
      </c>
      <c r="AK36" s="81">
        <f t="shared" si="66"/>
        <v>0</v>
      </c>
      <c r="AL36" s="81">
        <f t="shared" si="66"/>
        <v>0</v>
      </c>
      <c r="AM36" s="81">
        <f t="shared" si="66"/>
        <v>0</v>
      </c>
      <c r="AN36" s="81">
        <f t="shared" si="66"/>
        <v>0</v>
      </c>
      <c r="AO36" s="81">
        <f t="shared" si="66"/>
        <v>0</v>
      </c>
      <c r="AP36" s="81">
        <f t="shared" ref="AP36:BQ36" si="67">IF($C36&lt;&gt;0,IF(VLOOKUP($D36,calendar,2,0)=AP$2,$C36,0),0)</f>
        <v>0</v>
      </c>
      <c r="AQ36" s="81">
        <f t="shared" si="67"/>
        <v>0</v>
      </c>
      <c r="AR36" s="81">
        <f t="shared" si="67"/>
        <v>0</v>
      </c>
      <c r="AS36" s="81">
        <f t="shared" si="67"/>
        <v>0</v>
      </c>
      <c r="AT36" s="81">
        <f t="shared" si="67"/>
        <v>0</v>
      </c>
      <c r="AU36" s="81">
        <f t="shared" si="67"/>
        <v>0</v>
      </c>
      <c r="AV36" s="81">
        <f t="shared" si="67"/>
        <v>0</v>
      </c>
      <c r="AW36" s="81">
        <f t="shared" si="67"/>
        <v>0</v>
      </c>
      <c r="AX36" s="81">
        <f t="shared" si="67"/>
        <v>0</v>
      </c>
      <c r="AY36" s="81">
        <f t="shared" si="67"/>
        <v>0</v>
      </c>
      <c r="AZ36" s="81">
        <f t="shared" si="67"/>
        <v>0</v>
      </c>
      <c r="BA36" s="81">
        <f t="shared" si="67"/>
        <v>0</v>
      </c>
      <c r="BB36" s="81">
        <f t="shared" si="67"/>
        <v>0</v>
      </c>
      <c r="BC36" s="81">
        <f t="shared" si="67"/>
        <v>0</v>
      </c>
      <c r="BD36" s="81">
        <f t="shared" si="67"/>
        <v>0</v>
      </c>
      <c r="BE36" s="81">
        <f t="shared" si="67"/>
        <v>0</v>
      </c>
      <c r="BF36" s="81">
        <f t="shared" si="67"/>
        <v>0</v>
      </c>
      <c r="BG36" s="81">
        <f t="shared" si="67"/>
        <v>0</v>
      </c>
      <c r="BH36" s="81">
        <f t="shared" si="67"/>
        <v>0</v>
      </c>
      <c r="BI36" s="81">
        <f t="shared" si="67"/>
        <v>0</v>
      </c>
      <c r="BJ36" s="81">
        <f t="shared" si="67"/>
        <v>0</v>
      </c>
      <c r="BK36" s="81">
        <f t="shared" si="67"/>
        <v>0</v>
      </c>
      <c r="BL36" s="81">
        <f t="shared" si="67"/>
        <v>0</v>
      </c>
      <c r="BM36" s="81">
        <f t="shared" si="67"/>
        <v>0</v>
      </c>
      <c r="BN36" s="81">
        <f t="shared" si="67"/>
        <v>0</v>
      </c>
      <c r="BO36" s="81">
        <f t="shared" si="67"/>
        <v>0</v>
      </c>
      <c r="BP36" s="81">
        <f t="shared" si="67"/>
        <v>0</v>
      </c>
      <c r="BQ36" s="81">
        <f t="shared" si="67"/>
        <v>0</v>
      </c>
    </row>
    <row r="37" spans="1:69">
      <c r="F37" s="83"/>
      <c r="I37" s="80" t="s">
        <v>108</v>
      </c>
      <c r="J37" s="81">
        <f t="shared" ref="J37:AO37" si="68">IF($C36&lt;&gt;0,IF(VLOOKUP($E36,calendar,2,0)=J$2,-$C36,0),0)</f>
        <v>0</v>
      </c>
      <c r="K37" s="81">
        <f t="shared" si="68"/>
        <v>0</v>
      </c>
      <c r="L37" s="81">
        <f t="shared" si="68"/>
        <v>0</v>
      </c>
      <c r="M37" s="81">
        <f t="shared" si="68"/>
        <v>0</v>
      </c>
      <c r="N37" s="81">
        <f t="shared" si="68"/>
        <v>0</v>
      </c>
      <c r="O37" s="81">
        <f t="shared" si="68"/>
        <v>0</v>
      </c>
      <c r="P37" s="81">
        <f t="shared" si="68"/>
        <v>0</v>
      </c>
      <c r="Q37" s="81">
        <f t="shared" si="68"/>
        <v>0</v>
      </c>
      <c r="R37" s="81">
        <f t="shared" si="68"/>
        <v>0</v>
      </c>
      <c r="S37" s="81">
        <f t="shared" si="68"/>
        <v>0</v>
      </c>
      <c r="T37" s="81">
        <f t="shared" si="68"/>
        <v>0</v>
      </c>
      <c r="U37" s="81">
        <f t="shared" si="68"/>
        <v>0</v>
      </c>
      <c r="V37" s="81">
        <f t="shared" si="68"/>
        <v>0</v>
      </c>
      <c r="W37" s="81">
        <f t="shared" si="68"/>
        <v>0</v>
      </c>
      <c r="X37" s="81">
        <f t="shared" si="68"/>
        <v>0</v>
      </c>
      <c r="Y37" s="81">
        <f t="shared" si="68"/>
        <v>0</v>
      </c>
      <c r="Z37" s="81">
        <f t="shared" si="68"/>
        <v>0</v>
      </c>
      <c r="AA37" s="81">
        <f t="shared" si="68"/>
        <v>0</v>
      </c>
      <c r="AB37" s="81">
        <f t="shared" si="68"/>
        <v>0</v>
      </c>
      <c r="AC37" s="81">
        <f t="shared" si="68"/>
        <v>0</v>
      </c>
      <c r="AD37" s="81">
        <f t="shared" si="68"/>
        <v>0</v>
      </c>
      <c r="AE37" s="81">
        <f t="shared" si="68"/>
        <v>0</v>
      </c>
      <c r="AF37" s="81">
        <f t="shared" si="68"/>
        <v>0</v>
      </c>
      <c r="AG37" s="81">
        <f t="shared" si="68"/>
        <v>0</v>
      </c>
      <c r="AH37" s="81">
        <f t="shared" si="68"/>
        <v>0</v>
      </c>
      <c r="AI37" s="81">
        <f t="shared" si="68"/>
        <v>0</v>
      </c>
      <c r="AJ37" s="81">
        <f t="shared" si="68"/>
        <v>0</v>
      </c>
      <c r="AK37" s="81">
        <f t="shared" si="68"/>
        <v>0</v>
      </c>
      <c r="AL37" s="81">
        <f t="shared" si="68"/>
        <v>0</v>
      </c>
      <c r="AM37" s="81">
        <f t="shared" si="68"/>
        <v>0</v>
      </c>
      <c r="AN37" s="81">
        <f t="shared" si="68"/>
        <v>0</v>
      </c>
      <c r="AO37" s="81">
        <f t="shared" si="68"/>
        <v>0</v>
      </c>
      <c r="AP37" s="81">
        <f t="shared" ref="AP37:BQ37" si="69">IF($C36&lt;&gt;0,IF(VLOOKUP($E36,calendar,2,0)=AP$2,-$C36,0),0)</f>
        <v>0</v>
      </c>
      <c r="AQ37" s="81">
        <f t="shared" si="69"/>
        <v>0</v>
      </c>
      <c r="AR37" s="81">
        <f t="shared" si="69"/>
        <v>0</v>
      </c>
      <c r="AS37" s="81">
        <f t="shared" si="69"/>
        <v>0</v>
      </c>
      <c r="AT37" s="81">
        <f t="shared" si="69"/>
        <v>0</v>
      </c>
      <c r="AU37" s="81">
        <f t="shared" si="69"/>
        <v>0</v>
      </c>
      <c r="AV37" s="81">
        <f t="shared" si="69"/>
        <v>0</v>
      </c>
      <c r="AW37" s="81">
        <f t="shared" si="69"/>
        <v>0</v>
      </c>
      <c r="AX37" s="81">
        <f t="shared" si="69"/>
        <v>0</v>
      </c>
      <c r="AY37" s="81">
        <f t="shared" si="69"/>
        <v>0</v>
      </c>
      <c r="AZ37" s="81">
        <f t="shared" si="69"/>
        <v>0</v>
      </c>
      <c r="BA37" s="81">
        <f t="shared" si="69"/>
        <v>0</v>
      </c>
      <c r="BB37" s="81">
        <f t="shared" si="69"/>
        <v>0</v>
      </c>
      <c r="BC37" s="81">
        <f t="shared" si="69"/>
        <v>0</v>
      </c>
      <c r="BD37" s="81">
        <f t="shared" si="69"/>
        <v>0</v>
      </c>
      <c r="BE37" s="81">
        <f t="shared" si="69"/>
        <v>0</v>
      </c>
      <c r="BF37" s="81">
        <f t="shared" si="69"/>
        <v>0</v>
      </c>
      <c r="BG37" s="81">
        <f t="shared" si="69"/>
        <v>0</v>
      </c>
      <c r="BH37" s="81">
        <f t="shared" si="69"/>
        <v>0</v>
      </c>
      <c r="BI37" s="81">
        <f t="shared" si="69"/>
        <v>0</v>
      </c>
      <c r="BJ37" s="81">
        <f t="shared" si="69"/>
        <v>0</v>
      </c>
      <c r="BK37" s="81">
        <f t="shared" si="69"/>
        <v>0</v>
      </c>
      <c r="BL37" s="81">
        <f t="shared" si="69"/>
        <v>0</v>
      </c>
      <c r="BM37" s="81">
        <f t="shared" si="69"/>
        <v>0</v>
      </c>
      <c r="BN37" s="81">
        <f t="shared" si="69"/>
        <v>0</v>
      </c>
      <c r="BO37" s="81">
        <f t="shared" si="69"/>
        <v>0</v>
      </c>
      <c r="BP37" s="81">
        <f t="shared" si="69"/>
        <v>0</v>
      </c>
      <c r="BQ37" s="81">
        <f t="shared" si="69"/>
        <v>0</v>
      </c>
    </row>
    <row r="38" spans="1:69">
      <c r="F38" s="83"/>
      <c r="I38" s="80" t="s">
        <v>109</v>
      </c>
      <c r="J38" s="81">
        <f t="shared" ref="J38:AO38" si="70">IF($C36&lt;&gt;0,+IF(AND(J$2&gt;VLOOKUP($D36,calendar,2,0),J$2&lt;=VLOOKUP($E36,calendar,2,0)),IF(((YEAR(J$2)-YEAR(VLOOKUP($E36,calendar,2,0)))*12+MONTH(J$2)-MONTH(VLOOKUP($E36,calendar,2,0)))/VLOOKUP($G36,frequency,2,0)-INT(((YEAR(J$2)-YEAR(VLOOKUP($E36,calendar,2,0)))*12+MONTH(J$2)-MONTH(VLOOKUP($E36,calendar,2,0)))/VLOOKUP($G36,frequency,2,0))=0,-$F36*$C36/VLOOKUP($G36,frequency,3,0),0),0),0)</f>
        <v>0</v>
      </c>
      <c r="K38" s="81">
        <f t="shared" si="70"/>
        <v>0</v>
      </c>
      <c r="L38" s="81">
        <f t="shared" si="70"/>
        <v>0</v>
      </c>
      <c r="M38" s="81">
        <f t="shared" si="70"/>
        <v>0</v>
      </c>
      <c r="N38" s="81">
        <f t="shared" si="70"/>
        <v>0</v>
      </c>
      <c r="O38" s="81">
        <f t="shared" si="70"/>
        <v>0</v>
      </c>
      <c r="P38" s="81">
        <f t="shared" si="70"/>
        <v>0</v>
      </c>
      <c r="Q38" s="81">
        <f t="shared" si="70"/>
        <v>0</v>
      </c>
      <c r="R38" s="81">
        <f t="shared" si="70"/>
        <v>0</v>
      </c>
      <c r="S38" s="81">
        <f t="shared" si="70"/>
        <v>0</v>
      </c>
      <c r="T38" s="81">
        <f t="shared" si="70"/>
        <v>0</v>
      </c>
      <c r="U38" s="81">
        <f t="shared" si="70"/>
        <v>0</v>
      </c>
      <c r="V38" s="81">
        <f t="shared" si="70"/>
        <v>0</v>
      </c>
      <c r="W38" s="81">
        <f t="shared" si="70"/>
        <v>0</v>
      </c>
      <c r="X38" s="81">
        <f t="shared" si="70"/>
        <v>0</v>
      </c>
      <c r="Y38" s="81">
        <f t="shared" si="70"/>
        <v>0</v>
      </c>
      <c r="Z38" s="81">
        <f t="shared" si="70"/>
        <v>0</v>
      </c>
      <c r="AA38" s="81">
        <f t="shared" si="70"/>
        <v>0</v>
      </c>
      <c r="AB38" s="81">
        <f t="shared" si="70"/>
        <v>0</v>
      </c>
      <c r="AC38" s="81">
        <f t="shared" si="70"/>
        <v>0</v>
      </c>
      <c r="AD38" s="81">
        <f t="shared" si="70"/>
        <v>0</v>
      </c>
      <c r="AE38" s="81">
        <f t="shared" si="70"/>
        <v>0</v>
      </c>
      <c r="AF38" s="81">
        <f t="shared" si="70"/>
        <v>0</v>
      </c>
      <c r="AG38" s="81">
        <f t="shared" si="70"/>
        <v>0</v>
      </c>
      <c r="AH38" s="81">
        <f t="shared" si="70"/>
        <v>0</v>
      </c>
      <c r="AI38" s="81">
        <f t="shared" si="70"/>
        <v>0</v>
      </c>
      <c r="AJ38" s="81">
        <f t="shared" si="70"/>
        <v>0</v>
      </c>
      <c r="AK38" s="81">
        <f t="shared" si="70"/>
        <v>0</v>
      </c>
      <c r="AL38" s="81">
        <f t="shared" si="70"/>
        <v>0</v>
      </c>
      <c r="AM38" s="81">
        <f t="shared" si="70"/>
        <v>0</v>
      </c>
      <c r="AN38" s="81">
        <f t="shared" si="70"/>
        <v>0</v>
      </c>
      <c r="AO38" s="81">
        <f t="shared" si="70"/>
        <v>0</v>
      </c>
      <c r="AP38" s="81">
        <f t="shared" ref="AP38:BQ38" si="71">IF($C36&lt;&gt;0,+IF(AND(AP$2&gt;VLOOKUP($D36,calendar,2,0),AP$2&lt;=VLOOKUP($E36,calendar,2,0)),IF(((YEAR(AP$2)-YEAR(VLOOKUP($E36,calendar,2,0)))*12+MONTH(AP$2)-MONTH(VLOOKUP($E36,calendar,2,0)))/VLOOKUP($G36,frequency,2,0)-INT(((YEAR(AP$2)-YEAR(VLOOKUP($E36,calendar,2,0)))*12+MONTH(AP$2)-MONTH(VLOOKUP($E36,calendar,2,0)))/VLOOKUP($G36,frequency,2,0))=0,-$F36*$C36/VLOOKUP($G36,frequency,3,0),0),0),0)</f>
        <v>0</v>
      </c>
      <c r="AQ38" s="81">
        <f t="shared" si="71"/>
        <v>0</v>
      </c>
      <c r="AR38" s="81">
        <f t="shared" si="71"/>
        <v>0</v>
      </c>
      <c r="AS38" s="81">
        <f t="shared" si="71"/>
        <v>0</v>
      </c>
      <c r="AT38" s="81">
        <f t="shared" si="71"/>
        <v>0</v>
      </c>
      <c r="AU38" s="81">
        <f t="shared" si="71"/>
        <v>0</v>
      </c>
      <c r="AV38" s="81">
        <f t="shared" si="71"/>
        <v>0</v>
      </c>
      <c r="AW38" s="81">
        <f t="shared" si="71"/>
        <v>0</v>
      </c>
      <c r="AX38" s="81">
        <f t="shared" si="71"/>
        <v>0</v>
      </c>
      <c r="AY38" s="81">
        <f t="shared" si="71"/>
        <v>0</v>
      </c>
      <c r="AZ38" s="81">
        <f t="shared" si="71"/>
        <v>0</v>
      </c>
      <c r="BA38" s="81">
        <f t="shared" si="71"/>
        <v>0</v>
      </c>
      <c r="BB38" s="81">
        <f t="shared" si="71"/>
        <v>0</v>
      </c>
      <c r="BC38" s="81">
        <f t="shared" si="71"/>
        <v>0</v>
      </c>
      <c r="BD38" s="81">
        <f t="shared" si="71"/>
        <v>0</v>
      </c>
      <c r="BE38" s="81">
        <f t="shared" si="71"/>
        <v>0</v>
      </c>
      <c r="BF38" s="81">
        <f t="shared" si="71"/>
        <v>0</v>
      </c>
      <c r="BG38" s="81">
        <f t="shared" si="71"/>
        <v>0</v>
      </c>
      <c r="BH38" s="81">
        <f t="shared" si="71"/>
        <v>0</v>
      </c>
      <c r="BI38" s="81">
        <f t="shared" si="71"/>
        <v>0</v>
      </c>
      <c r="BJ38" s="81">
        <f t="shared" si="71"/>
        <v>0</v>
      </c>
      <c r="BK38" s="81">
        <f t="shared" si="71"/>
        <v>0</v>
      </c>
      <c r="BL38" s="81">
        <f t="shared" si="71"/>
        <v>0</v>
      </c>
      <c r="BM38" s="81">
        <f t="shared" si="71"/>
        <v>0</v>
      </c>
      <c r="BN38" s="81">
        <f t="shared" si="71"/>
        <v>0</v>
      </c>
      <c r="BO38" s="81">
        <f t="shared" si="71"/>
        <v>0</v>
      </c>
      <c r="BP38" s="81">
        <f t="shared" si="71"/>
        <v>0</v>
      </c>
      <c r="BQ38" s="81">
        <f t="shared" si="71"/>
        <v>0</v>
      </c>
    </row>
    <row r="39" spans="1:69">
      <c r="F39" s="83"/>
    </row>
    <row r="40" spans="1:69">
      <c r="F40" s="83"/>
      <c r="J40" s="14">
        <v>43191</v>
      </c>
      <c r="K40" s="14">
        <v>43221</v>
      </c>
      <c r="L40" s="14">
        <v>43252</v>
      </c>
      <c r="M40" s="14">
        <v>43282</v>
      </c>
      <c r="N40" s="14">
        <v>43313</v>
      </c>
      <c r="O40" s="14">
        <v>43344</v>
      </c>
      <c r="P40" s="14">
        <v>43374</v>
      </c>
      <c r="Q40" s="14">
        <v>43405</v>
      </c>
      <c r="R40" s="14">
        <v>43435</v>
      </c>
      <c r="S40" s="14">
        <v>43466</v>
      </c>
      <c r="T40" s="14">
        <v>43497</v>
      </c>
      <c r="U40" s="14">
        <v>43525</v>
      </c>
      <c r="V40" s="13">
        <v>43556</v>
      </c>
      <c r="W40" s="13">
        <v>43586</v>
      </c>
      <c r="X40" s="13">
        <v>43617</v>
      </c>
      <c r="Y40" s="13">
        <v>43647</v>
      </c>
      <c r="Z40" s="13">
        <v>43678</v>
      </c>
      <c r="AA40" s="13">
        <v>43709</v>
      </c>
      <c r="AB40" s="13">
        <v>43739</v>
      </c>
      <c r="AC40" s="13">
        <v>43770</v>
      </c>
      <c r="AD40" s="13">
        <v>43800</v>
      </c>
      <c r="AE40" s="13">
        <v>43831</v>
      </c>
      <c r="AF40" s="13">
        <v>43862</v>
      </c>
      <c r="AG40" s="13">
        <v>43891</v>
      </c>
      <c r="AH40" s="14">
        <v>43922</v>
      </c>
      <c r="AI40" s="14">
        <v>43952</v>
      </c>
      <c r="AJ40" s="14">
        <v>43983</v>
      </c>
      <c r="AK40" s="14">
        <v>44013</v>
      </c>
      <c r="AL40" s="14">
        <v>44044</v>
      </c>
      <c r="AM40" s="14">
        <v>44075</v>
      </c>
      <c r="AN40" s="14">
        <v>44105</v>
      </c>
      <c r="AO40" s="14">
        <v>44136</v>
      </c>
      <c r="AP40" s="14">
        <v>44166</v>
      </c>
      <c r="AQ40" s="14">
        <v>44197</v>
      </c>
      <c r="AR40" s="14">
        <v>44228</v>
      </c>
      <c r="AS40" s="14">
        <v>44256</v>
      </c>
      <c r="AT40" s="13">
        <v>44287</v>
      </c>
      <c r="AU40" s="13">
        <v>44317</v>
      </c>
      <c r="AV40" s="13">
        <v>44348</v>
      </c>
      <c r="AW40" s="13">
        <v>44378</v>
      </c>
      <c r="AX40" s="13">
        <v>44409</v>
      </c>
      <c r="AY40" s="13">
        <v>44440</v>
      </c>
      <c r="AZ40" s="13">
        <v>44470</v>
      </c>
      <c r="BA40" s="13">
        <v>44501</v>
      </c>
      <c r="BB40" s="13">
        <v>44531</v>
      </c>
      <c r="BC40" s="13">
        <v>44562</v>
      </c>
      <c r="BD40" s="13">
        <v>44593</v>
      </c>
      <c r="BE40" s="13">
        <v>44621</v>
      </c>
      <c r="BF40" s="12">
        <v>44652</v>
      </c>
      <c r="BG40" s="12">
        <v>44682</v>
      </c>
      <c r="BH40" s="12">
        <v>44713</v>
      </c>
      <c r="BI40" s="12">
        <v>44743</v>
      </c>
      <c r="BJ40" s="12">
        <v>44774</v>
      </c>
      <c r="BK40" s="12">
        <v>44805</v>
      </c>
      <c r="BL40" s="12">
        <v>44835</v>
      </c>
      <c r="BM40" s="12">
        <v>44866</v>
      </c>
      <c r="BN40" s="12">
        <v>44896</v>
      </c>
      <c r="BO40" s="12">
        <v>44927</v>
      </c>
      <c r="BP40" s="12">
        <v>44958</v>
      </c>
      <c r="BQ40" s="12">
        <v>44986</v>
      </c>
    </row>
    <row r="41" spans="1:69">
      <c r="A41" s="86" t="s">
        <v>81</v>
      </c>
      <c r="B41" s="86" t="s">
        <v>112</v>
      </c>
      <c r="C41" s="91">
        <f>SUM(C6:C27)</f>
        <v>9829000</v>
      </c>
      <c r="F41" s="83"/>
      <c r="G41" s="80" t="s">
        <v>81</v>
      </c>
      <c r="I41" s="86" t="s">
        <v>107</v>
      </c>
      <c r="J41" s="81" t="e">
        <f>SUMIF($I3:$I38,$I41,J3:J38)</f>
        <v>#N/A</v>
      </c>
      <c r="K41" s="81" t="e">
        <f>SUMIF($I3:$I38,$I41,K3:K38)</f>
        <v>#N/A</v>
      </c>
      <c r="L41" s="81" t="e">
        <f t="shared" ref="L41:BQ41" si="72">SUMIF($I3:$I38,$I41,L3:L38)</f>
        <v>#N/A</v>
      </c>
      <c r="M41" s="81" t="e">
        <f t="shared" si="72"/>
        <v>#N/A</v>
      </c>
      <c r="N41" s="81" t="e">
        <f t="shared" si="72"/>
        <v>#N/A</v>
      </c>
      <c r="O41" s="81" t="e">
        <f t="shared" si="72"/>
        <v>#N/A</v>
      </c>
      <c r="P41" s="81" t="e">
        <f t="shared" si="72"/>
        <v>#N/A</v>
      </c>
      <c r="Q41" s="81" t="e">
        <f t="shared" si="72"/>
        <v>#N/A</v>
      </c>
      <c r="R41" s="81" t="e">
        <f t="shared" si="72"/>
        <v>#N/A</v>
      </c>
      <c r="S41" s="81" t="e">
        <f t="shared" si="72"/>
        <v>#N/A</v>
      </c>
      <c r="T41" s="81" t="e">
        <f t="shared" si="72"/>
        <v>#N/A</v>
      </c>
      <c r="U41" s="81" t="e">
        <f t="shared" si="72"/>
        <v>#N/A</v>
      </c>
      <c r="V41" s="81" t="e">
        <f t="shared" si="72"/>
        <v>#N/A</v>
      </c>
      <c r="W41" s="81" t="e">
        <f t="shared" si="72"/>
        <v>#N/A</v>
      </c>
      <c r="X41" s="81" t="e">
        <f t="shared" si="72"/>
        <v>#N/A</v>
      </c>
      <c r="Y41" s="81" t="e">
        <f t="shared" si="72"/>
        <v>#N/A</v>
      </c>
      <c r="Z41" s="81" t="e">
        <f t="shared" si="72"/>
        <v>#N/A</v>
      </c>
      <c r="AA41" s="81" t="e">
        <f t="shared" si="72"/>
        <v>#N/A</v>
      </c>
      <c r="AB41" s="81" t="e">
        <f t="shared" si="72"/>
        <v>#N/A</v>
      </c>
      <c r="AC41" s="81" t="e">
        <f t="shared" si="72"/>
        <v>#N/A</v>
      </c>
      <c r="AD41" s="81" t="e">
        <f t="shared" si="72"/>
        <v>#N/A</v>
      </c>
      <c r="AE41" s="81" t="e">
        <f t="shared" si="72"/>
        <v>#N/A</v>
      </c>
      <c r="AF41" s="81" t="e">
        <f t="shared" si="72"/>
        <v>#N/A</v>
      </c>
      <c r="AG41" s="81" t="e">
        <f t="shared" si="72"/>
        <v>#N/A</v>
      </c>
      <c r="AH41" s="81" t="e">
        <f t="shared" si="72"/>
        <v>#N/A</v>
      </c>
      <c r="AI41" s="81" t="e">
        <f t="shared" si="72"/>
        <v>#N/A</v>
      </c>
      <c r="AJ41" s="81" t="e">
        <f t="shared" si="72"/>
        <v>#N/A</v>
      </c>
      <c r="AK41" s="81" t="e">
        <f t="shared" si="72"/>
        <v>#N/A</v>
      </c>
      <c r="AL41" s="81" t="e">
        <f t="shared" si="72"/>
        <v>#N/A</v>
      </c>
      <c r="AM41" s="81" t="e">
        <f t="shared" si="72"/>
        <v>#N/A</v>
      </c>
      <c r="AN41" s="81" t="e">
        <f t="shared" si="72"/>
        <v>#N/A</v>
      </c>
      <c r="AO41" s="81" t="e">
        <f t="shared" si="72"/>
        <v>#N/A</v>
      </c>
      <c r="AP41" s="81" t="e">
        <f t="shared" si="72"/>
        <v>#N/A</v>
      </c>
      <c r="AQ41" s="81" t="e">
        <f t="shared" si="72"/>
        <v>#N/A</v>
      </c>
      <c r="AR41" s="81" t="e">
        <f t="shared" si="72"/>
        <v>#N/A</v>
      </c>
      <c r="AS41" s="81" t="e">
        <f t="shared" si="72"/>
        <v>#N/A</v>
      </c>
      <c r="AT41" s="81" t="e">
        <f t="shared" si="72"/>
        <v>#N/A</v>
      </c>
      <c r="AU41" s="81" t="e">
        <f t="shared" si="72"/>
        <v>#N/A</v>
      </c>
      <c r="AV41" s="81" t="e">
        <f t="shared" si="72"/>
        <v>#N/A</v>
      </c>
      <c r="AW41" s="81" t="e">
        <f t="shared" si="72"/>
        <v>#N/A</v>
      </c>
      <c r="AX41" s="81" t="e">
        <f t="shared" si="72"/>
        <v>#N/A</v>
      </c>
      <c r="AY41" s="81" t="e">
        <f t="shared" si="72"/>
        <v>#N/A</v>
      </c>
      <c r="AZ41" s="81" t="e">
        <f t="shared" si="72"/>
        <v>#N/A</v>
      </c>
      <c r="BA41" s="81" t="e">
        <f t="shared" si="72"/>
        <v>#N/A</v>
      </c>
      <c r="BB41" s="81" t="e">
        <f t="shared" si="72"/>
        <v>#N/A</v>
      </c>
      <c r="BC41" s="81" t="e">
        <f t="shared" si="72"/>
        <v>#N/A</v>
      </c>
      <c r="BD41" s="81" t="e">
        <f t="shared" si="72"/>
        <v>#N/A</v>
      </c>
      <c r="BE41" s="81" t="e">
        <f t="shared" si="72"/>
        <v>#N/A</v>
      </c>
      <c r="BF41" s="81" t="e">
        <f t="shared" si="72"/>
        <v>#N/A</v>
      </c>
      <c r="BG41" s="81" t="e">
        <f t="shared" si="72"/>
        <v>#N/A</v>
      </c>
      <c r="BH41" s="81" t="e">
        <f t="shared" si="72"/>
        <v>#N/A</v>
      </c>
      <c r="BI41" s="81" t="e">
        <f t="shared" si="72"/>
        <v>#N/A</v>
      </c>
      <c r="BJ41" s="81" t="e">
        <f t="shared" si="72"/>
        <v>#N/A</v>
      </c>
      <c r="BK41" s="81" t="e">
        <f t="shared" si="72"/>
        <v>#N/A</v>
      </c>
      <c r="BL41" s="81" t="e">
        <f t="shared" si="72"/>
        <v>#N/A</v>
      </c>
      <c r="BM41" s="81" t="e">
        <f t="shared" si="72"/>
        <v>#N/A</v>
      </c>
      <c r="BN41" s="81" t="e">
        <f t="shared" si="72"/>
        <v>#N/A</v>
      </c>
      <c r="BO41" s="81" t="e">
        <f t="shared" si="72"/>
        <v>#N/A</v>
      </c>
      <c r="BP41" s="81" t="e">
        <f t="shared" si="72"/>
        <v>#N/A</v>
      </c>
      <c r="BQ41" s="81" t="e">
        <f t="shared" si="72"/>
        <v>#N/A</v>
      </c>
    </row>
    <row r="42" spans="1:69">
      <c r="C42" s="84"/>
      <c r="F42" s="83"/>
      <c r="I42" s="86" t="s">
        <v>108</v>
      </c>
      <c r="J42" s="81">
        <f>SUMIF($I4:$I39,$I42,J4:J39)</f>
        <v>0</v>
      </c>
      <c r="K42" s="81">
        <f>SUMIF($I4:$I39,$I42,K4:K39)</f>
        <v>0</v>
      </c>
      <c r="L42" s="81">
        <f t="shared" ref="L42:BQ42" si="73">SUMIF($I4:$I39,$I42,L4:L39)</f>
        <v>0</v>
      </c>
      <c r="M42" s="81">
        <f t="shared" si="73"/>
        <v>0</v>
      </c>
      <c r="N42" s="81">
        <f t="shared" si="73"/>
        <v>0</v>
      </c>
      <c r="O42" s="81">
        <f t="shared" si="73"/>
        <v>0</v>
      </c>
      <c r="P42" s="81">
        <f t="shared" si="73"/>
        <v>0</v>
      </c>
      <c r="Q42" s="81">
        <f t="shared" si="73"/>
        <v>0</v>
      </c>
      <c r="R42" s="81">
        <f t="shared" si="73"/>
        <v>0</v>
      </c>
      <c r="S42" s="81">
        <f t="shared" si="73"/>
        <v>0</v>
      </c>
      <c r="T42" s="81">
        <f t="shared" si="73"/>
        <v>0</v>
      </c>
      <c r="U42" s="81">
        <f t="shared" si="73"/>
        <v>0</v>
      </c>
      <c r="V42" s="81">
        <f t="shared" si="73"/>
        <v>0</v>
      </c>
      <c r="W42" s="81">
        <f t="shared" si="73"/>
        <v>0</v>
      </c>
      <c r="X42" s="81">
        <f t="shared" si="73"/>
        <v>0</v>
      </c>
      <c r="Y42" s="81">
        <f t="shared" si="73"/>
        <v>0</v>
      </c>
      <c r="Z42" s="81">
        <f t="shared" si="73"/>
        <v>0</v>
      </c>
      <c r="AA42" s="81">
        <f t="shared" si="73"/>
        <v>0</v>
      </c>
      <c r="AB42" s="81">
        <f t="shared" si="73"/>
        <v>0</v>
      </c>
      <c r="AC42" s="81">
        <f t="shared" si="73"/>
        <v>0</v>
      </c>
      <c r="AD42" s="81">
        <f t="shared" si="73"/>
        <v>0</v>
      </c>
      <c r="AE42" s="81">
        <f t="shared" si="73"/>
        <v>0</v>
      </c>
      <c r="AF42" s="81">
        <f t="shared" si="73"/>
        <v>0</v>
      </c>
      <c r="AG42" s="81">
        <f t="shared" si="73"/>
        <v>0</v>
      </c>
      <c r="AH42" s="81">
        <f t="shared" si="73"/>
        <v>0</v>
      </c>
      <c r="AI42" s="81">
        <f t="shared" si="73"/>
        <v>0</v>
      </c>
      <c r="AJ42" s="81">
        <f t="shared" si="73"/>
        <v>0</v>
      </c>
      <c r="AK42" s="81">
        <f t="shared" si="73"/>
        <v>0</v>
      </c>
      <c r="AL42" s="81">
        <f t="shared" si="73"/>
        <v>0</v>
      </c>
      <c r="AM42" s="81">
        <f t="shared" si="73"/>
        <v>0</v>
      </c>
      <c r="AN42" s="81">
        <f t="shared" si="73"/>
        <v>0</v>
      </c>
      <c r="AO42" s="81">
        <f t="shared" si="73"/>
        <v>0</v>
      </c>
      <c r="AP42" s="81">
        <f t="shared" si="73"/>
        <v>0</v>
      </c>
      <c r="AQ42" s="81">
        <f t="shared" si="73"/>
        <v>0</v>
      </c>
      <c r="AR42" s="81">
        <f t="shared" si="73"/>
        <v>0</v>
      </c>
      <c r="AS42" s="81">
        <f t="shared" si="73"/>
        <v>0</v>
      </c>
      <c r="AT42" s="81">
        <f t="shared" si="73"/>
        <v>0</v>
      </c>
      <c r="AU42" s="81">
        <f t="shared" si="73"/>
        <v>0</v>
      </c>
      <c r="AV42" s="81">
        <f t="shared" si="73"/>
        <v>0</v>
      </c>
      <c r="AW42" s="81">
        <f t="shared" si="73"/>
        <v>0</v>
      </c>
      <c r="AX42" s="81">
        <f t="shared" si="73"/>
        <v>0</v>
      </c>
      <c r="AY42" s="81">
        <f t="shared" si="73"/>
        <v>0</v>
      </c>
      <c r="AZ42" s="81">
        <f t="shared" si="73"/>
        <v>0</v>
      </c>
      <c r="BA42" s="81">
        <f t="shared" si="73"/>
        <v>0</v>
      </c>
      <c r="BB42" s="81">
        <f t="shared" si="73"/>
        <v>0</v>
      </c>
      <c r="BC42" s="81">
        <f t="shared" si="73"/>
        <v>0</v>
      </c>
      <c r="BD42" s="81">
        <f t="shared" si="73"/>
        <v>0</v>
      </c>
      <c r="BE42" s="81">
        <f t="shared" si="73"/>
        <v>0</v>
      </c>
      <c r="BF42" s="81">
        <f t="shared" si="73"/>
        <v>0</v>
      </c>
      <c r="BG42" s="81">
        <f t="shared" si="73"/>
        <v>0</v>
      </c>
      <c r="BH42" s="81">
        <f t="shared" si="73"/>
        <v>0</v>
      </c>
      <c r="BI42" s="81">
        <f t="shared" si="73"/>
        <v>0</v>
      </c>
      <c r="BJ42" s="81">
        <f t="shared" si="73"/>
        <v>0</v>
      </c>
      <c r="BK42" s="81">
        <f t="shared" si="73"/>
        <v>0</v>
      </c>
      <c r="BL42" s="81">
        <f t="shared" si="73"/>
        <v>0</v>
      </c>
      <c r="BM42" s="81">
        <f t="shared" si="73"/>
        <v>0</v>
      </c>
      <c r="BN42" s="81">
        <f t="shared" si="73"/>
        <v>0</v>
      </c>
      <c r="BO42" s="81">
        <f t="shared" si="73"/>
        <v>0</v>
      </c>
      <c r="BP42" s="81">
        <f t="shared" si="73"/>
        <v>0</v>
      </c>
      <c r="BQ42" s="81">
        <f t="shared" si="73"/>
        <v>0</v>
      </c>
    </row>
    <row r="43" spans="1:69">
      <c r="F43" s="83"/>
      <c r="I43" s="86" t="s">
        <v>109</v>
      </c>
      <c r="J43" s="81" t="e">
        <f>SUMIF($I5:$I40,$I43,J5:J40)</f>
        <v>#N/A</v>
      </c>
      <c r="K43" s="81" t="e">
        <f>SUMIF($I5:$I38,$I43,K5:K38)</f>
        <v>#N/A</v>
      </c>
      <c r="L43" s="81" t="e">
        <f t="shared" ref="L43:BQ43" si="74">SUMIF($I5:$I38,$I43,L5:L38)</f>
        <v>#N/A</v>
      </c>
      <c r="M43" s="81" t="e">
        <f t="shared" si="74"/>
        <v>#N/A</v>
      </c>
      <c r="N43" s="81" t="e">
        <f t="shared" si="74"/>
        <v>#N/A</v>
      </c>
      <c r="O43" s="81" t="e">
        <f t="shared" si="74"/>
        <v>#N/A</v>
      </c>
      <c r="P43" s="81" t="e">
        <f t="shared" si="74"/>
        <v>#N/A</v>
      </c>
      <c r="Q43" s="81" t="e">
        <f t="shared" si="74"/>
        <v>#N/A</v>
      </c>
      <c r="R43" s="81" t="e">
        <f t="shared" si="74"/>
        <v>#N/A</v>
      </c>
      <c r="S43" s="81" t="e">
        <f t="shared" si="74"/>
        <v>#N/A</v>
      </c>
      <c r="T43" s="81" t="e">
        <f t="shared" si="74"/>
        <v>#N/A</v>
      </c>
      <c r="U43" s="81" t="e">
        <f t="shared" si="74"/>
        <v>#N/A</v>
      </c>
      <c r="V43" s="81" t="e">
        <f t="shared" si="74"/>
        <v>#N/A</v>
      </c>
      <c r="W43" s="81" t="e">
        <f t="shared" si="74"/>
        <v>#N/A</v>
      </c>
      <c r="X43" s="81" t="e">
        <f t="shared" si="74"/>
        <v>#N/A</v>
      </c>
      <c r="Y43" s="81" t="e">
        <f t="shared" si="74"/>
        <v>#N/A</v>
      </c>
      <c r="Z43" s="81" t="e">
        <f t="shared" si="74"/>
        <v>#N/A</v>
      </c>
      <c r="AA43" s="81" t="e">
        <f t="shared" si="74"/>
        <v>#N/A</v>
      </c>
      <c r="AB43" s="81" t="e">
        <f t="shared" si="74"/>
        <v>#N/A</v>
      </c>
      <c r="AC43" s="81" t="e">
        <f t="shared" si="74"/>
        <v>#N/A</v>
      </c>
      <c r="AD43" s="81" t="e">
        <f t="shared" si="74"/>
        <v>#N/A</v>
      </c>
      <c r="AE43" s="81" t="e">
        <f t="shared" si="74"/>
        <v>#N/A</v>
      </c>
      <c r="AF43" s="81" t="e">
        <f t="shared" si="74"/>
        <v>#N/A</v>
      </c>
      <c r="AG43" s="81" t="e">
        <f t="shared" si="74"/>
        <v>#N/A</v>
      </c>
      <c r="AH43" s="81" t="e">
        <f t="shared" si="74"/>
        <v>#N/A</v>
      </c>
      <c r="AI43" s="81" t="e">
        <f t="shared" si="74"/>
        <v>#N/A</v>
      </c>
      <c r="AJ43" s="81" t="e">
        <f t="shared" si="74"/>
        <v>#N/A</v>
      </c>
      <c r="AK43" s="81" t="e">
        <f t="shared" si="74"/>
        <v>#N/A</v>
      </c>
      <c r="AL43" s="81" t="e">
        <f t="shared" si="74"/>
        <v>#N/A</v>
      </c>
      <c r="AM43" s="81" t="e">
        <f t="shared" si="74"/>
        <v>#N/A</v>
      </c>
      <c r="AN43" s="81" t="e">
        <f t="shared" si="74"/>
        <v>#N/A</v>
      </c>
      <c r="AO43" s="81" t="e">
        <f t="shared" si="74"/>
        <v>#N/A</v>
      </c>
      <c r="AP43" s="81" t="e">
        <f t="shared" si="74"/>
        <v>#N/A</v>
      </c>
      <c r="AQ43" s="81" t="e">
        <f t="shared" si="74"/>
        <v>#N/A</v>
      </c>
      <c r="AR43" s="81" t="e">
        <f t="shared" si="74"/>
        <v>#N/A</v>
      </c>
      <c r="AS43" s="81" t="e">
        <f t="shared" si="74"/>
        <v>#N/A</v>
      </c>
      <c r="AT43" s="81" t="e">
        <f t="shared" si="74"/>
        <v>#N/A</v>
      </c>
      <c r="AU43" s="81" t="e">
        <f t="shared" si="74"/>
        <v>#N/A</v>
      </c>
      <c r="AV43" s="81" t="e">
        <f t="shared" si="74"/>
        <v>#N/A</v>
      </c>
      <c r="AW43" s="81" t="e">
        <f t="shared" si="74"/>
        <v>#N/A</v>
      </c>
      <c r="AX43" s="81" t="e">
        <f t="shared" si="74"/>
        <v>#N/A</v>
      </c>
      <c r="AY43" s="81" t="e">
        <f t="shared" si="74"/>
        <v>#N/A</v>
      </c>
      <c r="AZ43" s="81" t="e">
        <f t="shared" si="74"/>
        <v>#N/A</v>
      </c>
      <c r="BA43" s="81" t="e">
        <f t="shared" si="74"/>
        <v>#N/A</v>
      </c>
      <c r="BB43" s="81" t="e">
        <f t="shared" si="74"/>
        <v>#N/A</v>
      </c>
      <c r="BC43" s="81" t="e">
        <f t="shared" si="74"/>
        <v>#N/A</v>
      </c>
      <c r="BD43" s="81" t="e">
        <f t="shared" si="74"/>
        <v>#N/A</v>
      </c>
      <c r="BE43" s="81" t="e">
        <f t="shared" si="74"/>
        <v>#N/A</v>
      </c>
      <c r="BF43" s="81" t="e">
        <f t="shared" si="74"/>
        <v>#N/A</v>
      </c>
      <c r="BG43" s="81" t="e">
        <f t="shared" si="74"/>
        <v>#N/A</v>
      </c>
      <c r="BH43" s="81" t="e">
        <f t="shared" si="74"/>
        <v>#N/A</v>
      </c>
      <c r="BI43" s="81" t="e">
        <f t="shared" si="74"/>
        <v>#N/A</v>
      </c>
      <c r="BJ43" s="81" t="e">
        <f t="shared" si="74"/>
        <v>#N/A</v>
      </c>
      <c r="BK43" s="81" t="e">
        <f t="shared" si="74"/>
        <v>#N/A</v>
      </c>
      <c r="BL43" s="81" t="e">
        <f t="shared" si="74"/>
        <v>#N/A</v>
      </c>
      <c r="BM43" s="81" t="e">
        <f t="shared" si="74"/>
        <v>#N/A</v>
      </c>
      <c r="BN43" s="81" t="e">
        <f t="shared" si="74"/>
        <v>#N/A</v>
      </c>
      <c r="BO43" s="81" t="e">
        <f t="shared" si="74"/>
        <v>#N/A</v>
      </c>
      <c r="BP43" s="81" t="e">
        <f t="shared" si="74"/>
        <v>#N/A</v>
      </c>
      <c r="BQ43" s="81" t="e">
        <f t="shared" si="74"/>
        <v>#N/A</v>
      </c>
    </row>
    <row r="44" spans="1:69">
      <c r="F44" s="83"/>
    </row>
    <row r="45" spans="1:69">
      <c r="F45" s="83"/>
      <c r="I45" s="86"/>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row>
    <row r="46" spans="1:69">
      <c r="A46" s="87" t="s">
        <v>137</v>
      </c>
      <c r="B46" s="80" t="s">
        <v>106</v>
      </c>
      <c r="C46" s="94">
        <v>3660000</v>
      </c>
      <c r="D46" s="82">
        <v>42094</v>
      </c>
      <c r="E46" s="82">
        <v>43465</v>
      </c>
      <c r="F46" s="92">
        <v>0</v>
      </c>
      <c r="G46" s="80" t="s">
        <v>88</v>
      </c>
      <c r="I46" s="80" t="s">
        <v>107</v>
      </c>
      <c r="J46" s="81" t="e">
        <f t="shared" ref="J46:AO46" si="75">IF($C46&lt;&gt;0,IF(VLOOKUP($D46,calendar,2,0)=J$2,$C46,0),0)</f>
        <v>#N/A</v>
      </c>
      <c r="K46" s="81" t="e">
        <f t="shared" si="75"/>
        <v>#N/A</v>
      </c>
      <c r="L46" s="81" t="e">
        <f t="shared" si="75"/>
        <v>#N/A</v>
      </c>
      <c r="M46" s="81" t="e">
        <f t="shared" si="75"/>
        <v>#N/A</v>
      </c>
      <c r="N46" s="81" t="e">
        <f t="shared" si="75"/>
        <v>#N/A</v>
      </c>
      <c r="O46" s="81" t="e">
        <f t="shared" si="75"/>
        <v>#N/A</v>
      </c>
      <c r="P46" s="81" t="e">
        <f t="shared" si="75"/>
        <v>#N/A</v>
      </c>
      <c r="Q46" s="81" t="e">
        <f t="shared" si="75"/>
        <v>#N/A</v>
      </c>
      <c r="R46" s="81" t="e">
        <f t="shared" si="75"/>
        <v>#N/A</v>
      </c>
      <c r="S46" s="81" t="e">
        <f t="shared" si="75"/>
        <v>#N/A</v>
      </c>
      <c r="T46" s="81" t="e">
        <f t="shared" si="75"/>
        <v>#N/A</v>
      </c>
      <c r="U46" s="81" t="e">
        <f t="shared" si="75"/>
        <v>#N/A</v>
      </c>
      <c r="V46" s="81" t="e">
        <f t="shared" si="75"/>
        <v>#N/A</v>
      </c>
      <c r="W46" s="81" t="e">
        <f t="shared" si="75"/>
        <v>#N/A</v>
      </c>
      <c r="X46" s="81" t="e">
        <f t="shared" si="75"/>
        <v>#N/A</v>
      </c>
      <c r="Y46" s="81" t="e">
        <f t="shared" si="75"/>
        <v>#N/A</v>
      </c>
      <c r="Z46" s="81" t="e">
        <f t="shared" si="75"/>
        <v>#N/A</v>
      </c>
      <c r="AA46" s="81" t="e">
        <f t="shared" si="75"/>
        <v>#N/A</v>
      </c>
      <c r="AB46" s="81" t="e">
        <f t="shared" si="75"/>
        <v>#N/A</v>
      </c>
      <c r="AC46" s="81" t="e">
        <f t="shared" si="75"/>
        <v>#N/A</v>
      </c>
      <c r="AD46" s="81" t="e">
        <f t="shared" si="75"/>
        <v>#N/A</v>
      </c>
      <c r="AE46" s="81" t="e">
        <f t="shared" si="75"/>
        <v>#N/A</v>
      </c>
      <c r="AF46" s="81" t="e">
        <f t="shared" si="75"/>
        <v>#N/A</v>
      </c>
      <c r="AG46" s="81" t="e">
        <f t="shared" si="75"/>
        <v>#N/A</v>
      </c>
      <c r="AH46" s="81" t="e">
        <f t="shared" si="75"/>
        <v>#N/A</v>
      </c>
      <c r="AI46" s="81" t="e">
        <f t="shared" si="75"/>
        <v>#N/A</v>
      </c>
      <c r="AJ46" s="81" t="e">
        <f t="shared" si="75"/>
        <v>#N/A</v>
      </c>
      <c r="AK46" s="81" t="e">
        <f t="shared" si="75"/>
        <v>#N/A</v>
      </c>
      <c r="AL46" s="81" t="e">
        <f t="shared" si="75"/>
        <v>#N/A</v>
      </c>
      <c r="AM46" s="81" t="e">
        <f t="shared" si="75"/>
        <v>#N/A</v>
      </c>
      <c r="AN46" s="81" t="e">
        <f t="shared" si="75"/>
        <v>#N/A</v>
      </c>
      <c r="AO46" s="81" t="e">
        <f t="shared" si="75"/>
        <v>#N/A</v>
      </c>
      <c r="AP46" s="81" t="e">
        <f t="shared" ref="AP46:BQ46" si="76">IF($C46&lt;&gt;0,IF(VLOOKUP($D46,calendar,2,0)=AP$2,$C46,0),0)</f>
        <v>#N/A</v>
      </c>
      <c r="AQ46" s="81" t="e">
        <f t="shared" si="76"/>
        <v>#N/A</v>
      </c>
      <c r="AR46" s="81" t="e">
        <f t="shared" si="76"/>
        <v>#N/A</v>
      </c>
      <c r="AS46" s="81" t="e">
        <f t="shared" si="76"/>
        <v>#N/A</v>
      </c>
      <c r="AT46" s="81" t="e">
        <f t="shared" si="76"/>
        <v>#N/A</v>
      </c>
      <c r="AU46" s="81" t="e">
        <f t="shared" si="76"/>
        <v>#N/A</v>
      </c>
      <c r="AV46" s="81" t="e">
        <f t="shared" si="76"/>
        <v>#N/A</v>
      </c>
      <c r="AW46" s="81" t="e">
        <f t="shared" si="76"/>
        <v>#N/A</v>
      </c>
      <c r="AX46" s="81" t="e">
        <f t="shared" si="76"/>
        <v>#N/A</v>
      </c>
      <c r="AY46" s="81" t="e">
        <f t="shared" si="76"/>
        <v>#N/A</v>
      </c>
      <c r="AZ46" s="81" t="e">
        <f t="shared" si="76"/>
        <v>#N/A</v>
      </c>
      <c r="BA46" s="81" t="e">
        <f t="shared" si="76"/>
        <v>#N/A</v>
      </c>
      <c r="BB46" s="81" t="e">
        <f t="shared" si="76"/>
        <v>#N/A</v>
      </c>
      <c r="BC46" s="81" t="e">
        <f t="shared" si="76"/>
        <v>#N/A</v>
      </c>
      <c r="BD46" s="81" t="e">
        <f t="shared" si="76"/>
        <v>#N/A</v>
      </c>
      <c r="BE46" s="81" t="e">
        <f t="shared" si="76"/>
        <v>#N/A</v>
      </c>
      <c r="BF46" s="81" t="e">
        <f t="shared" si="76"/>
        <v>#N/A</v>
      </c>
      <c r="BG46" s="81" t="e">
        <f t="shared" si="76"/>
        <v>#N/A</v>
      </c>
      <c r="BH46" s="81" t="e">
        <f t="shared" si="76"/>
        <v>#N/A</v>
      </c>
      <c r="BI46" s="81" t="e">
        <f t="shared" si="76"/>
        <v>#N/A</v>
      </c>
      <c r="BJ46" s="81" t="e">
        <f t="shared" si="76"/>
        <v>#N/A</v>
      </c>
      <c r="BK46" s="81" t="e">
        <f t="shared" si="76"/>
        <v>#N/A</v>
      </c>
      <c r="BL46" s="81" t="e">
        <f t="shared" si="76"/>
        <v>#N/A</v>
      </c>
      <c r="BM46" s="81" t="e">
        <f t="shared" si="76"/>
        <v>#N/A</v>
      </c>
      <c r="BN46" s="81" t="e">
        <f t="shared" si="76"/>
        <v>#N/A</v>
      </c>
      <c r="BO46" s="81" t="e">
        <f t="shared" si="76"/>
        <v>#N/A</v>
      </c>
      <c r="BP46" s="81" t="e">
        <f t="shared" si="76"/>
        <v>#N/A</v>
      </c>
      <c r="BQ46" s="81" t="e">
        <f t="shared" si="76"/>
        <v>#N/A</v>
      </c>
    </row>
    <row r="47" spans="1:69">
      <c r="F47" s="92"/>
      <c r="I47" s="80" t="s">
        <v>119</v>
      </c>
      <c r="J47" s="81">
        <f t="shared" ref="J47:AO47" si="77">IF($C46&lt;&gt;0,IF(VLOOKUP($E46,calendar,2,0)=J$2,-$C46,0),0)</f>
        <v>0</v>
      </c>
      <c r="K47" s="81">
        <f t="shared" si="77"/>
        <v>0</v>
      </c>
      <c r="L47" s="81">
        <f t="shared" si="77"/>
        <v>0</v>
      </c>
      <c r="M47" s="81">
        <f t="shared" si="77"/>
        <v>0</v>
      </c>
      <c r="N47" s="81">
        <f t="shared" si="77"/>
        <v>0</v>
      </c>
      <c r="O47" s="81">
        <f t="shared" si="77"/>
        <v>0</v>
      </c>
      <c r="P47" s="81">
        <f t="shared" si="77"/>
        <v>0</v>
      </c>
      <c r="Q47" s="81">
        <f t="shared" si="77"/>
        <v>0</v>
      </c>
      <c r="R47" s="81">
        <f t="shared" si="77"/>
        <v>0</v>
      </c>
      <c r="S47" s="81">
        <f t="shared" si="77"/>
        <v>0</v>
      </c>
      <c r="T47" s="81">
        <f t="shared" si="77"/>
        <v>0</v>
      </c>
      <c r="U47" s="81">
        <f t="shared" si="77"/>
        <v>0</v>
      </c>
      <c r="V47" s="81">
        <f t="shared" si="77"/>
        <v>0</v>
      </c>
      <c r="W47" s="81">
        <f t="shared" si="77"/>
        <v>0</v>
      </c>
      <c r="X47" s="81">
        <f t="shared" si="77"/>
        <v>0</v>
      </c>
      <c r="Y47" s="81">
        <f t="shared" si="77"/>
        <v>0</v>
      </c>
      <c r="Z47" s="81">
        <f t="shared" si="77"/>
        <v>0</v>
      </c>
      <c r="AA47" s="81">
        <f t="shared" si="77"/>
        <v>0</v>
      </c>
      <c r="AB47" s="81">
        <f t="shared" si="77"/>
        <v>0</v>
      </c>
      <c r="AC47" s="81">
        <f t="shared" si="77"/>
        <v>0</v>
      </c>
      <c r="AD47" s="81">
        <f t="shared" si="77"/>
        <v>0</v>
      </c>
      <c r="AE47" s="81">
        <f t="shared" si="77"/>
        <v>0</v>
      </c>
      <c r="AF47" s="81">
        <f t="shared" si="77"/>
        <v>0</v>
      </c>
      <c r="AG47" s="81">
        <f t="shared" si="77"/>
        <v>0</v>
      </c>
      <c r="AH47" s="81">
        <f t="shared" si="77"/>
        <v>0</v>
      </c>
      <c r="AI47" s="81">
        <f t="shared" si="77"/>
        <v>0</v>
      </c>
      <c r="AJ47" s="81">
        <f t="shared" si="77"/>
        <v>0</v>
      </c>
      <c r="AK47" s="81">
        <f t="shared" si="77"/>
        <v>0</v>
      </c>
      <c r="AL47" s="81">
        <f t="shared" si="77"/>
        <v>0</v>
      </c>
      <c r="AM47" s="81">
        <f t="shared" si="77"/>
        <v>0</v>
      </c>
      <c r="AN47" s="81">
        <f t="shared" si="77"/>
        <v>0</v>
      </c>
      <c r="AO47" s="81">
        <f t="shared" si="77"/>
        <v>0</v>
      </c>
      <c r="AP47" s="81">
        <f t="shared" ref="AP47:BQ47" si="78">IF($C46&lt;&gt;0,IF(VLOOKUP($E46,calendar,2,0)=AP$2,-$C46,0),0)</f>
        <v>0</v>
      </c>
      <c r="AQ47" s="81">
        <f t="shared" si="78"/>
        <v>0</v>
      </c>
      <c r="AR47" s="81">
        <f t="shared" si="78"/>
        <v>0</v>
      </c>
      <c r="AS47" s="81">
        <f t="shared" si="78"/>
        <v>0</v>
      </c>
      <c r="AT47" s="81">
        <f t="shared" si="78"/>
        <v>0</v>
      </c>
      <c r="AU47" s="81">
        <f t="shared" si="78"/>
        <v>0</v>
      </c>
      <c r="AV47" s="81">
        <f t="shared" si="78"/>
        <v>0</v>
      </c>
      <c r="AW47" s="81">
        <f t="shared" si="78"/>
        <v>0</v>
      </c>
      <c r="AX47" s="81">
        <f t="shared" si="78"/>
        <v>0</v>
      </c>
      <c r="AY47" s="81">
        <f t="shared" si="78"/>
        <v>0</v>
      </c>
      <c r="AZ47" s="81">
        <f t="shared" si="78"/>
        <v>0</v>
      </c>
      <c r="BA47" s="81">
        <f t="shared" si="78"/>
        <v>0</v>
      </c>
      <c r="BB47" s="81">
        <f t="shared" si="78"/>
        <v>0</v>
      </c>
      <c r="BC47" s="81">
        <f t="shared" si="78"/>
        <v>0</v>
      </c>
      <c r="BD47" s="81">
        <f t="shared" si="78"/>
        <v>0</v>
      </c>
      <c r="BE47" s="81">
        <f t="shared" si="78"/>
        <v>0</v>
      </c>
      <c r="BF47" s="81">
        <f t="shared" si="78"/>
        <v>0</v>
      </c>
      <c r="BG47" s="81">
        <f t="shared" si="78"/>
        <v>0</v>
      </c>
      <c r="BH47" s="81">
        <f t="shared" si="78"/>
        <v>0</v>
      </c>
      <c r="BI47" s="81">
        <f t="shared" si="78"/>
        <v>0</v>
      </c>
      <c r="BJ47" s="81">
        <f t="shared" si="78"/>
        <v>0</v>
      </c>
      <c r="BK47" s="81">
        <f t="shared" si="78"/>
        <v>0</v>
      </c>
      <c r="BL47" s="81">
        <f t="shared" si="78"/>
        <v>0</v>
      </c>
      <c r="BM47" s="81">
        <f t="shared" si="78"/>
        <v>0</v>
      </c>
      <c r="BN47" s="81">
        <f t="shared" si="78"/>
        <v>0</v>
      </c>
      <c r="BO47" s="81">
        <f t="shared" si="78"/>
        <v>0</v>
      </c>
      <c r="BP47" s="81">
        <f t="shared" si="78"/>
        <v>0</v>
      </c>
      <c r="BQ47" s="81">
        <f t="shared" si="78"/>
        <v>0</v>
      </c>
    </row>
    <row r="48" spans="1:69">
      <c r="F48" s="92"/>
      <c r="I48" s="80" t="s">
        <v>109</v>
      </c>
      <c r="J48" s="81" t="e">
        <f t="shared" ref="J48:AO48" si="79">IF($C46&lt;&gt;0,+IF(AND(J$2&gt;VLOOKUP($D46,calendar,2,0),J$2&lt;=VLOOKUP($E46,calendar,2,0)),IF(((YEAR(J$2)-YEAR(VLOOKUP($E46,calendar,2,0)))*12+MONTH(J$2)-MONTH(VLOOKUP($E46,calendar,2,0)))/VLOOKUP($G46,frequency,2,0)-INT(((YEAR(J$2)-YEAR(VLOOKUP($E46,calendar,2,0)))*12+MONTH(J$2)-MONTH(VLOOKUP($E46,calendar,2,0)))/VLOOKUP($G46,frequency,2,0))=0,-$F46*$C46/VLOOKUP($G46,frequency,3,0),0),0),0)</f>
        <v>#N/A</v>
      </c>
      <c r="K48" s="81" t="e">
        <f t="shared" si="79"/>
        <v>#N/A</v>
      </c>
      <c r="L48" s="81" t="e">
        <f t="shared" si="79"/>
        <v>#N/A</v>
      </c>
      <c r="M48" s="81" t="e">
        <f t="shared" si="79"/>
        <v>#N/A</v>
      </c>
      <c r="N48" s="81" t="e">
        <f t="shared" si="79"/>
        <v>#N/A</v>
      </c>
      <c r="O48" s="81" t="e">
        <f t="shared" si="79"/>
        <v>#N/A</v>
      </c>
      <c r="P48" s="81" t="e">
        <f t="shared" si="79"/>
        <v>#N/A</v>
      </c>
      <c r="Q48" s="81" t="e">
        <f t="shared" si="79"/>
        <v>#N/A</v>
      </c>
      <c r="R48" s="81" t="e">
        <f t="shared" si="79"/>
        <v>#N/A</v>
      </c>
      <c r="S48" s="81" t="e">
        <f t="shared" si="79"/>
        <v>#N/A</v>
      </c>
      <c r="T48" s="81" t="e">
        <f t="shared" si="79"/>
        <v>#N/A</v>
      </c>
      <c r="U48" s="81" t="e">
        <f t="shared" si="79"/>
        <v>#N/A</v>
      </c>
      <c r="V48" s="81" t="e">
        <f t="shared" si="79"/>
        <v>#N/A</v>
      </c>
      <c r="W48" s="81" t="e">
        <f t="shared" si="79"/>
        <v>#N/A</v>
      </c>
      <c r="X48" s="81" t="e">
        <f t="shared" si="79"/>
        <v>#N/A</v>
      </c>
      <c r="Y48" s="81" t="e">
        <f t="shared" si="79"/>
        <v>#N/A</v>
      </c>
      <c r="Z48" s="81" t="e">
        <f t="shared" si="79"/>
        <v>#N/A</v>
      </c>
      <c r="AA48" s="81" t="e">
        <f t="shared" si="79"/>
        <v>#N/A</v>
      </c>
      <c r="AB48" s="81" t="e">
        <f t="shared" si="79"/>
        <v>#N/A</v>
      </c>
      <c r="AC48" s="81" t="e">
        <f t="shared" si="79"/>
        <v>#N/A</v>
      </c>
      <c r="AD48" s="81" t="e">
        <f t="shared" si="79"/>
        <v>#N/A</v>
      </c>
      <c r="AE48" s="81" t="e">
        <f t="shared" si="79"/>
        <v>#N/A</v>
      </c>
      <c r="AF48" s="81" t="e">
        <f t="shared" si="79"/>
        <v>#N/A</v>
      </c>
      <c r="AG48" s="81" t="e">
        <f t="shared" si="79"/>
        <v>#N/A</v>
      </c>
      <c r="AH48" s="81" t="e">
        <f t="shared" si="79"/>
        <v>#N/A</v>
      </c>
      <c r="AI48" s="81" t="e">
        <f t="shared" si="79"/>
        <v>#N/A</v>
      </c>
      <c r="AJ48" s="81" t="e">
        <f t="shared" si="79"/>
        <v>#N/A</v>
      </c>
      <c r="AK48" s="81" t="e">
        <f t="shared" si="79"/>
        <v>#N/A</v>
      </c>
      <c r="AL48" s="81" t="e">
        <f t="shared" si="79"/>
        <v>#N/A</v>
      </c>
      <c r="AM48" s="81" t="e">
        <f t="shared" si="79"/>
        <v>#N/A</v>
      </c>
      <c r="AN48" s="81" t="e">
        <f t="shared" si="79"/>
        <v>#N/A</v>
      </c>
      <c r="AO48" s="81" t="e">
        <f t="shared" si="79"/>
        <v>#N/A</v>
      </c>
      <c r="AP48" s="81" t="e">
        <f t="shared" ref="AP48:BQ48" si="80">IF($C46&lt;&gt;0,+IF(AND(AP$2&gt;VLOOKUP($D46,calendar,2,0),AP$2&lt;=VLOOKUP($E46,calendar,2,0)),IF(((YEAR(AP$2)-YEAR(VLOOKUP($E46,calendar,2,0)))*12+MONTH(AP$2)-MONTH(VLOOKUP($E46,calendar,2,0)))/VLOOKUP($G46,frequency,2,0)-INT(((YEAR(AP$2)-YEAR(VLOOKUP($E46,calendar,2,0)))*12+MONTH(AP$2)-MONTH(VLOOKUP($E46,calendar,2,0)))/VLOOKUP($G46,frequency,2,0))=0,-$F46*$C46/VLOOKUP($G46,frequency,3,0),0),0),0)</f>
        <v>#N/A</v>
      </c>
      <c r="AQ48" s="81" t="e">
        <f t="shared" si="80"/>
        <v>#N/A</v>
      </c>
      <c r="AR48" s="81" t="e">
        <f t="shared" si="80"/>
        <v>#N/A</v>
      </c>
      <c r="AS48" s="81" t="e">
        <f t="shared" si="80"/>
        <v>#N/A</v>
      </c>
      <c r="AT48" s="81" t="e">
        <f t="shared" si="80"/>
        <v>#N/A</v>
      </c>
      <c r="AU48" s="81" t="e">
        <f t="shared" si="80"/>
        <v>#N/A</v>
      </c>
      <c r="AV48" s="81" t="e">
        <f t="shared" si="80"/>
        <v>#N/A</v>
      </c>
      <c r="AW48" s="81" t="e">
        <f t="shared" si="80"/>
        <v>#N/A</v>
      </c>
      <c r="AX48" s="81" t="e">
        <f t="shared" si="80"/>
        <v>#N/A</v>
      </c>
      <c r="AY48" s="81" t="e">
        <f t="shared" si="80"/>
        <v>#N/A</v>
      </c>
      <c r="AZ48" s="81" t="e">
        <f t="shared" si="80"/>
        <v>#N/A</v>
      </c>
      <c r="BA48" s="81" t="e">
        <f t="shared" si="80"/>
        <v>#N/A</v>
      </c>
      <c r="BB48" s="81" t="e">
        <f t="shared" si="80"/>
        <v>#N/A</v>
      </c>
      <c r="BC48" s="81" t="e">
        <f t="shared" si="80"/>
        <v>#N/A</v>
      </c>
      <c r="BD48" s="81" t="e">
        <f t="shared" si="80"/>
        <v>#N/A</v>
      </c>
      <c r="BE48" s="81" t="e">
        <f t="shared" si="80"/>
        <v>#N/A</v>
      </c>
      <c r="BF48" s="81" t="e">
        <f t="shared" si="80"/>
        <v>#N/A</v>
      </c>
      <c r="BG48" s="81" t="e">
        <f t="shared" si="80"/>
        <v>#N/A</v>
      </c>
      <c r="BH48" s="81" t="e">
        <f t="shared" si="80"/>
        <v>#N/A</v>
      </c>
      <c r="BI48" s="81" t="e">
        <f t="shared" si="80"/>
        <v>#N/A</v>
      </c>
      <c r="BJ48" s="81" t="e">
        <f t="shared" si="80"/>
        <v>#N/A</v>
      </c>
      <c r="BK48" s="81" t="e">
        <f t="shared" si="80"/>
        <v>#N/A</v>
      </c>
      <c r="BL48" s="81" t="e">
        <f t="shared" si="80"/>
        <v>#N/A</v>
      </c>
      <c r="BM48" s="81" t="e">
        <f t="shared" si="80"/>
        <v>#N/A</v>
      </c>
      <c r="BN48" s="81" t="e">
        <f t="shared" si="80"/>
        <v>#N/A</v>
      </c>
      <c r="BO48" s="81" t="e">
        <f t="shared" si="80"/>
        <v>#N/A</v>
      </c>
      <c r="BP48" s="81" t="e">
        <f t="shared" si="80"/>
        <v>#N/A</v>
      </c>
      <c r="BQ48" s="81" t="e">
        <f t="shared" si="80"/>
        <v>#N/A</v>
      </c>
    </row>
    <row r="49" spans="1:69">
      <c r="A49" s="87" t="s">
        <v>134</v>
      </c>
      <c r="B49" s="80" t="s">
        <v>110</v>
      </c>
      <c r="C49" s="94">
        <v>3765000</v>
      </c>
      <c r="D49" s="82">
        <v>42094</v>
      </c>
      <c r="E49" s="82">
        <v>43465</v>
      </c>
      <c r="F49" s="92">
        <v>0.03</v>
      </c>
      <c r="G49" s="80" t="s">
        <v>88</v>
      </c>
      <c r="I49" s="80" t="s">
        <v>107</v>
      </c>
      <c r="J49" s="81" t="e">
        <f t="shared" ref="J49:AO49" si="81">IF($C49&lt;&gt;0,IF(VLOOKUP($D49,calendar,2,0)=J$2,$C49,0),0)</f>
        <v>#N/A</v>
      </c>
      <c r="K49" s="81" t="e">
        <f t="shared" si="81"/>
        <v>#N/A</v>
      </c>
      <c r="L49" s="81" t="e">
        <f t="shared" si="81"/>
        <v>#N/A</v>
      </c>
      <c r="M49" s="81" t="e">
        <f t="shared" si="81"/>
        <v>#N/A</v>
      </c>
      <c r="N49" s="81" t="e">
        <f t="shared" si="81"/>
        <v>#N/A</v>
      </c>
      <c r="O49" s="81" t="e">
        <f t="shared" si="81"/>
        <v>#N/A</v>
      </c>
      <c r="P49" s="81" t="e">
        <f t="shared" si="81"/>
        <v>#N/A</v>
      </c>
      <c r="Q49" s="81" t="e">
        <f t="shared" si="81"/>
        <v>#N/A</v>
      </c>
      <c r="R49" s="81" t="e">
        <f t="shared" si="81"/>
        <v>#N/A</v>
      </c>
      <c r="S49" s="81" t="e">
        <f t="shared" si="81"/>
        <v>#N/A</v>
      </c>
      <c r="T49" s="81" t="e">
        <f t="shared" si="81"/>
        <v>#N/A</v>
      </c>
      <c r="U49" s="81" t="e">
        <f t="shared" si="81"/>
        <v>#N/A</v>
      </c>
      <c r="V49" s="81" t="e">
        <f t="shared" si="81"/>
        <v>#N/A</v>
      </c>
      <c r="W49" s="81" t="e">
        <f t="shared" si="81"/>
        <v>#N/A</v>
      </c>
      <c r="X49" s="81" t="e">
        <f t="shared" si="81"/>
        <v>#N/A</v>
      </c>
      <c r="Y49" s="81" t="e">
        <f t="shared" si="81"/>
        <v>#N/A</v>
      </c>
      <c r="Z49" s="81" t="e">
        <f t="shared" si="81"/>
        <v>#N/A</v>
      </c>
      <c r="AA49" s="81" t="e">
        <f t="shared" si="81"/>
        <v>#N/A</v>
      </c>
      <c r="AB49" s="81" t="e">
        <f t="shared" si="81"/>
        <v>#N/A</v>
      </c>
      <c r="AC49" s="81" t="e">
        <f t="shared" si="81"/>
        <v>#N/A</v>
      </c>
      <c r="AD49" s="81" t="e">
        <f t="shared" si="81"/>
        <v>#N/A</v>
      </c>
      <c r="AE49" s="81" t="e">
        <f t="shared" si="81"/>
        <v>#N/A</v>
      </c>
      <c r="AF49" s="81" t="e">
        <f t="shared" si="81"/>
        <v>#N/A</v>
      </c>
      <c r="AG49" s="81" t="e">
        <f t="shared" si="81"/>
        <v>#N/A</v>
      </c>
      <c r="AH49" s="81" t="e">
        <f t="shared" si="81"/>
        <v>#N/A</v>
      </c>
      <c r="AI49" s="81" t="e">
        <f t="shared" si="81"/>
        <v>#N/A</v>
      </c>
      <c r="AJ49" s="81" t="e">
        <f t="shared" si="81"/>
        <v>#N/A</v>
      </c>
      <c r="AK49" s="81" t="e">
        <f t="shared" si="81"/>
        <v>#N/A</v>
      </c>
      <c r="AL49" s="81" t="e">
        <f t="shared" si="81"/>
        <v>#N/A</v>
      </c>
      <c r="AM49" s="81" t="e">
        <f t="shared" si="81"/>
        <v>#N/A</v>
      </c>
      <c r="AN49" s="81" t="e">
        <f t="shared" si="81"/>
        <v>#N/A</v>
      </c>
      <c r="AO49" s="81" t="e">
        <f t="shared" si="81"/>
        <v>#N/A</v>
      </c>
      <c r="AP49" s="81" t="e">
        <f t="shared" ref="AP49:BQ49" si="82">IF($C49&lt;&gt;0,IF(VLOOKUP($D49,calendar,2,0)=AP$2,$C49,0),0)</f>
        <v>#N/A</v>
      </c>
      <c r="AQ49" s="81" t="e">
        <f t="shared" si="82"/>
        <v>#N/A</v>
      </c>
      <c r="AR49" s="81" t="e">
        <f t="shared" si="82"/>
        <v>#N/A</v>
      </c>
      <c r="AS49" s="81" t="e">
        <f t="shared" si="82"/>
        <v>#N/A</v>
      </c>
      <c r="AT49" s="81" t="e">
        <f t="shared" si="82"/>
        <v>#N/A</v>
      </c>
      <c r="AU49" s="81" t="e">
        <f t="shared" si="82"/>
        <v>#N/A</v>
      </c>
      <c r="AV49" s="81" t="e">
        <f t="shared" si="82"/>
        <v>#N/A</v>
      </c>
      <c r="AW49" s="81" t="e">
        <f t="shared" si="82"/>
        <v>#N/A</v>
      </c>
      <c r="AX49" s="81" t="e">
        <f t="shared" si="82"/>
        <v>#N/A</v>
      </c>
      <c r="AY49" s="81" t="e">
        <f t="shared" si="82"/>
        <v>#N/A</v>
      </c>
      <c r="AZ49" s="81" t="e">
        <f t="shared" si="82"/>
        <v>#N/A</v>
      </c>
      <c r="BA49" s="81" t="e">
        <f t="shared" si="82"/>
        <v>#N/A</v>
      </c>
      <c r="BB49" s="81" t="e">
        <f t="shared" si="82"/>
        <v>#N/A</v>
      </c>
      <c r="BC49" s="81" t="e">
        <f t="shared" si="82"/>
        <v>#N/A</v>
      </c>
      <c r="BD49" s="81" t="e">
        <f t="shared" si="82"/>
        <v>#N/A</v>
      </c>
      <c r="BE49" s="81" t="e">
        <f t="shared" si="82"/>
        <v>#N/A</v>
      </c>
      <c r="BF49" s="81" t="e">
        <f t="shared" si="82"/>
        <v>#N/A</v>
      </c>
      <c r="BG49" s="81" t="e">
        <f t="shared" si="82"/>
        <v>#N/A</v>
      </c>
      <c r="BH49" s="81" t="e">
        <f t="shared" si="82"/>
        <v>#N/A</v>
      </c>
      <c r="BI49" s="81" t="e">
        <f t="shared" si="82"/>
        <v>#N/A</v>
      </c>
      <c r="BJ49" s="81" t="e">
        <f t="shared" si="82"/>
        <v>#N/A</v>
      </c>
      <c r="BK49" s="81" t="e">
        <f t="shared" si="82"/>
        <v>#N/A</v>
      </c>
      <c r="BL49" s="81" t="e">
        <f t="shared" si="82"/>
        <v>#N/A</v>
      </c>
      <c r="BM49" s="81" t="e">
        <f t="shared" si="82"/>
        <v>#N/A</v>
      </c>
      <c r="BN49" s="81" t="e">
        <f t="shared" si="82"/>
        <v>#N/A</v>
      </c>
      <c r="BO49" s="81" t="e">
        <f t="shared" si="82"/>
        <v>#N/A</v>
      </c>
      <c r="BP49" s="81" t="e">
        <f t="shared" si="82"/>
        <v>#N/A</v>
      </c>
      <c r="BQ49" s="81" t="e">
        <f t="shared" si="82"/>
        <v>#N/A</v>
      </c>
    </row>
    <row r="50" spans="1:69">
      <c r="F50" s="92"/>
      <c r="I50" s="80" t="s">
        <v>119</v>
      </c>
      <c r="J50" s="81">
        <f t="shared" ref="J50:AO50" si="83">IF($C49&lt;&gt;0,IF(VLOOKUP($E49,calendar,2,0)=J$2,-$C49,0),0)</f>
        <v>0</v>
      </c>
      <c r="K50" s="81">
        <f t="shared" si="83"/>
        <v>0</v>
      </c>
      <c r="L50" s="81">
        <f t="shared" si="83"/>
        <v>0</v>
      </c>
      <c r="M50" s="81">
        <f t="shared" si="83"/>
        <v>0</v>
      </c>
      <c r="N50" s="81">
        <f t="shared" si="83"/>
        <v>0</v>
      </c>
      <c r="O50" s="81">
        <f t="shared" si="83"/>
        <v>0</v>
      </c>
      <c r="P50" s="81">
        <f t="shared" si="83"/>
        <v>0</v>
      </c>
      <c r="Q50" s="81">
        <f t="shared" si="83"/>
        <v>0</v>
      </c>
      <c r="R50" s="81">
        <f t="shared" si="83"/>
        <v>0</v>
      </c>
      <c r="S50" s="81">
        <f t="shared" si="83"/>
        <v>0</v>
      </c>
      <c r="T50" s="81">
        <f t="shared" si="83"/>
        <v>0</v>
      </c>
      <c r="U50" s="81">
        <f t="shared" si="83"/>
        <v>0</v>
      </c>
      <c r="V50" s="81">
        <f t="shared" si="83"/>
        <v>0</v>
      </c>
      <c r="W50" s="81">
        <f t="shared" si="83"/>
        <v>0</v>
      </c>
      <c r="X50" s="81">
        <f t="shared" si="83"/>
        <v>0</v>
      </c>
      <c r="Y50" s="81">
        <f t="shared" si="83"/>
        <v>0</v>
      </c>
      <c r="Z50" s="81">
        <f t="shared" si="83"/>
        <v>0</v>
      </c>
      <c r="AA50" s="81">
        <f t="shared" si="83"/>
        <v>0</v>
      </c>
      <c r="AB50" s="81">
        <f t="shared" si="83"/>
        <v>0</v>
      </c>
      <c r="AC50" s="81">
        <f t="shared" si="83"/>
        <v>0</v>
      </c>
      <c r="AD50" s="81">
        <f t="shared" si="83"/>
        <v>0</v>
      </c>
      <c r="AE50" s="81">
        <f t="shared" si="83"/>
        <v>0</v>
      </c>
      <c r="AF50" s="81">
        <f t="shared" si="83"/>
        <v>0</v>
      </c>
      <c r="AG50" s="81">
        <f t="shared" si="83"/>
        <v>0</v>
      </c>
      <c r="AH50" s="81">
        <f t="shared" si="83"/>
        <v>0</v>
      </c>
      <c r="AI50" s="81">
        <f t="shared" si="83"/>
        <v>0</v>
      </c>
      <c r="AJ50" s="81">
        <f t="shared" si="83"/>
        <v>0</v>
      </c>
      <c r="AK50" s="81">
        <f t="shared" si="83"/>
        <v>0</v>
      </c>
      <c r="AL50" s="81">
        <f t="shared" si="83"/>
        <v>0</v>
      </c>
      <c r="AM50" s="81">
        <f t="shared" si="83"/>
        <v>0</v>
      </c>
      <c r="AN50" s="81">
        <f t="shared" si="83"/>
        <v>0</v>
      </c>
      <c r="AO50" s="81">
        <f t="shared" si="83"/>
        <v>0</v>
      </c>
      <c r="AP50" s="81">
        <f t="shared" ref="AP50:BQ50" si="84">IF($C49&lt;&gt;0,IF(VLOOKUP($E49,calendar,2,0)=AP$2,-$C49,0),0)</f>
        <v>0</v>
      </c>
      <c r="AQ50" s="81">
        <f t="shared" si="84"/>
        <v>0</v>
      </c>
      <c r="AR50" s="81">
        <f t="shared" si="84"/>
        <v>0</v>
      </c>
      <c r="AS50" s="81">
        <f t="shared" si="84"/>
        <v>0</v>
      </c>
      <c r="AT50" s="81">
        <f t="shared" si="84"/>
        <v>0</v>
      </c>
      <c r="AU50" s="81">
        <f t="shared" si="84"/>
        <v>0</v>
      </c>
      <c r="AV50" s="81">
        <f t="shared" si="84"/>
        <v>0</v>
      </c>
      <c r="AW50" s="81">
        <f t="shared" si="84"/>
        <v>0</v>
      </c>
      <c r="AX50" s="81">
        <f t="shared" si="84"/>
        <v>0</v>
      </c>
      <c r="AY50" s="81">
        <f t="shared" si="84"/>
        <v>0</v>
      </c>
      <c r="AZ50" s="81">
        <f t="shared" si="84"/>
        <v>0</v>
      </c>
      <c r="BA50" s="81">
        <f t="shared" si="84"/>
        <v>0</v>
      </c>
      <c r="BB50" s="81">
        <f t="shared" si="84"/>
        <v>0</v>
      </c>
      <c r="BC50" s="81">
        <f t="shared" si="84"/>
        <v>0</v>
      </c>
      <c r="BD50" s="81">
        <f t="shared" si="84"/>
        <v>0</v>
      </c>
      <c r="BE50" s="81">
        <f t="shared" si="84"/>
        <v>0</v>
      </c>
      <c r="BF50" s="81">
        <f t="shared" si="84"/>
        <v>0</v>
      </c>
      <c r="BG50" s="81">
        <f t="shared" si="84"/>
        <v>0</v>
      </c>
      <c r="BH50" s="81">
        <f t="shared" si="84"/>
        <v>0</v>
      </c>
      <c r="BI50" s="81">
        <f t="shared" si="84"/>
        <v>0</v>
      </c>
      <c r="BJ50" s="81">
        <f t="shared" si="84"/>
        <v>0</v>
      </c>
      <c r="BK50" s="81">
        <f t="shared" si="84"/>
        <v>0</v>
      </c>
      <c r="BL50" s="81">
        <f t="shared" si="84"/>
        <v>0</v>
      </c>
      <c r="BM50" s="81">
        <f t="shared" si="84"/>
        <v>0</v>
      </c>
      <c r="BN50" s="81">
        <f t="shared" si="84"/>
        <v>0</v>
      </c>
      <c r="BO50" s="81">
        <f t="shared" si="84"/>
        <v>0</v>
      </c>
      <c r="BP50" s="81">
        <f t="shared" si="84"/>
        <v>0</v>
      </c>
      <c r="BQ50" s="81">
        <f t="shared" si="84"/>
        <v>0</v>
      </c>
    </row>
    <row r="51" spans="1:69">
      <c r="F51" s="92"/>
      <c r="I51" s="80" t="s">
        <v>109</v>
      </c>
      <c r="J51" s="81" t="e">
        <f t="shared" ref="J51:AO51" si="85">IF($C49&lt;&gt;0,+IF(AND(J$2&gt;VLOOKUP($D49,calendar,2,0),J$2&lt;=VLOOKUP($E49,calendar,2,0)),IF(((YEAR(J$2)-YEAR(VLOOKUP($E49,calendar,2,0)))*12+MONTH(J$2)-MONTH(VLOOKUP($E49,calendar,2,0)))/VLOOKUP($G49,frequency,2,0)-INT(((YEAR(J$2)-YEAR(VLOOKUP($E49,calendar,2,0)))*12+MONTH(J$2)-MONTH(VLOOKUP($E49,calendar,2,0)))/VLOOKUP($G49,frequency,2,0))=0,-$F49*$C49/VLOOKUP($G49,frequency,3,0),0),0),0)</f>
        <v>#N/A</v>
      </c>
      <c r="K51" s="81" t="e">
        <f t="shared" si="85"/>
        <v>#N/A</v>
      </c>
      <c r="L51" s="81" t="e">
        <f t="shared" si="85"/>
        <v>#N/A</v>
      </c>
      <c r="M51" s="81" t="e">
        <f t="shared" si="85"/>
        <v>#N/A</v>
      </c>
      <c r="N51" s="81" t="e">
        <f t="shared" si="85"/>
        <v>#N/A</v>
      </c>
      <c r="O51" s="81" t="e">
        <f t="shared" si="85"/>
        <v>#N/A</v>
      </c>
      <c r="P51" s="81" t="e">
        <f t="shared" si="85"/>
        <v>#N/A</v>
      </c>
      <c r="Q51" s="81" t="e">
        <f t="shared" si="85"/>
        <v>#N/A</v>
      </c>
      <c r="R51" s="81" t="e">
        <f t="shared" si="85"/>
        <v>#N/A</v>
      </c>
      <c r="S51" s="81" t="e">
        <f t="shared" si="85"/>
        <v>#N/A</v>
      </c>
      <c r="T51" s="81" t="e">
        <f t="shared" si="85"/>
        <v>#N/A</v>
      </c>
      <c r="U51" s="81" t="e">
        <f t="shared" si="85"/>
        <v>#N/A</v>
      </c>
      <c r="V51" s="81" t="e">
        <f t="shared" si="85"/>
        <v>#N/A</v>
      </c>
      <c r="W51" s="81" t="e">
        <f t="shared" si="85"/>
        <v>#N/A</v>
      </c>
      <c r="X51" s="81" t="e">
        <f t="shared" si="85"/>
        <v>#N/A</v>
      </c>
      <c r="Y51" s="81" t="e">
        <f t="shared" si="85"/>
        <v>#N/A</v>
      </c>
      <c r="Z51" s="81" t="e">
        <f t="shared" si="85"/>
        <v>#N/A</v>
      </c>
      <c r="AA51" s="81" t="e">
        <f t="shared" si="85"/>
        <v>#N/A</v>
      </c>
      <c r="AB51" s="81" t="e">
        <f t="shared" si="85"/>
        <v>#N/A</v>
      </c>
      <c r="AC51" s="81" t="e">
        <f t="shared" si="85"/>
        <v>#N/A</v>
      </c>
      <c r="AD51" s="81" t="e">
        <f t="shared" si="85"/>
        <v>#N/A</v>
      </c>
      <c r="AE51" s="81" t="e">
        <f t="shared" si="85"/>
        <v>#N/A</v>
      </c>
      <c r="AF51" s="81" t="e">
        <f t="shared" si="85"/>
        <v>#N/A</v>
      </c>
      <c r="AG51" s="81" t="e">
        <f t="shared" si="85"/>
        <v>#N/A</v>
      </c>
      <c r="AH51" s="81" t="e">
        <f t="shared" si="85"/>
        <v>#N/A</v>
      </c>
      <c r="AI51" s="81" t="e">
        <f t="shared" si="85"/>
        <v>#N/A</v>
      </c>
      <c r="AJ51" s="81" t="e">
        <f t="shared" si="85"/>
        <v>#N/A</v>
      </c>
      <c r="AK51" s="81" t="e">
        <f t="shared" si="85"/>
        <v>#N/A</v>
      </c>
      <c r="AL51" s="81" t="e">
        <f t="shared" si="85"/>
        <v>#N/A</v>
      </c>
      <c r="AM51" s="81" t="e">
        <f t="shared" si="85"/>
        <v>#N/A</v>
      </c>
      <c r="AN51" s="81" t="e">
        <f t="shared" si="85"/>
        <v>#N/A</v>
      </c>
      <c r="AO51" s="81" t="e">
        <f t="shared" si="85"/>
        <v>#N/A</v>
      </c>
      <c r="AP51" s="81" t="e">
        <f t="shared" ref="AP51:BQ51" si="86">IF($C49&lt;&gt;0,+IF(AND(AP$2&gt;VLOOKUP($D49,calendar,2,0),AP$2&lt;=VLOOKUP($E49,calendar,2,0)),IF(((YEAR(AP$2)-YEAR(VLOOKUP($E49,calendar,2,0)))*12+MONTH(AP$2)-MONTH(VLOOKUP($E49,calendar,2,0)))/VLOOKUP($G49,frequency,2,0)-INT(((YEAR(AP$2)-YEAR(VLOOKUP($E49,calendar,2,0)))*12+MONTH(AP$2)-MONTH(VLOOKUP($E49,calendar,2,0)))/VLOOKUP($G49,frequency,2,0))=0,-$F49*$C49/VLOOKUP($G49,frequency,3,0),0),0),0)</f>
        <v>#N/A</v>
      </c>
      <c r="AQ51" s="81" t="e">
        <f t="shared" si="86"/>
        <v>#N/A</v>
      </c>
      <c r="AR51" s="81" t="e">
        <f t="shared" si="86"/>
        <v>#N/A</v>
      </c>
      <c r="AS51" s="81" t="e">
        <f t="shared" si="86"/>
        <v>#N/A</v>
      </c>
      <c r="AT51" s="81" t="e">
        <f t="shared" si="86"/>
        <v>#N/A</v>
      </c>
      <c r="AU51" s="81" t="e">
        <f t="shared" si="86"/>
        <v>#N/A</v>
      </c>
      <c r="AV51" s="81" t="e">
        <f t="shared" si="86"/>
        <v>#N/A</v>
      </c>
      <c r="AW51" s="81" t="e">
        <f t="shared" si="86"/>
        <v>#N/A</v>
      </c>
      <c r="AX51" s="81" t="e">
        <f t="shared" si="86"/>
        <v>#N/A</v>
      </c>
      <c r="AY51" s="81" t="e">
        <f t="shared" si="86"/>
        <v>#N/A</v>
      </c>
      <c r="AZ51" s="81" t="e">
        <f t="shared" si="86"/>
        <v>#N/A</v>
      </c>
      <c r="BA51" s="81" t="e">
        <f t="shared" si="86"/>
        <v>#N/A</v>
      </c>
      <c r="BB51" s="81" t="e">
        <f t="shared" si="86"/>
        <v>#N/A</v>
      </c>
      <c r="BC51" s="81" t="e">
        <f t="shared" si="86"/>
        <v>#N/A</v>
      </c>
      <c r="BD51" s="81" t="e">
        <f t="shared" si="86"/>
        <v>#N/A</v>
      </c>
      <c r="BE51" s="81" t="e">
        <f t="shared" si="86"/>
        <v>#N/A</v>
      </c>
      <c r="BF51" s="81" t="e">
        <f t="shared" si="86"/>
        <v>#N/A</v>
      </c>
      <c r="BG51" s="81" t="e">
        <f t="shared" si="86"/>
        <v>#N/A</v>
      </c>
      <c r="BH51" s="81" t="e">
        <f t="shared" si="86"/>
        <v>#N/A</v>
      </c>
      <c r="BI51" s="81" t="e">
        <f t="shared" si="86"/>
        <v>#N/A</v>
      </c>
      <c r="BJ51" s="81" t="e">
        <f t="shared" si="86"/>
        <v>#N/A</v>
      </c>
      <c r="BK51" s="81" t="e">
        <f t="shared" si="86"/>
        <v>#N/A</v>
      </c>
      <c r="BL51" s="81" t="e">
        <f t="shared" si="86"/>
        <v>#N/A</v>
      </c>
      <c r="BM51" s="81" t="e">
        <f t="shared" si="86"/>
        <v>#N/A</v>
      </c>
      <c r="BN51" s="81" t="e">
        <f t="shared" si="86"/>
        <v>#N/A</v>
      </c>
      <c r="BO51" s="81" t="e">
        <f t="shared" si="86"/>
        <v>#N/A</v>
      </c>
      <c r="BP51" s="81" t="e">
        <f t="shared" si="86"/>
        <v>#N/A</v>
      </c>
      <c r="BQ51" s="81" t="e">
        <f t="shared" si="86"/>
        <v>#N/A</v>
      </c>
    </row>
    <row r="52" spans="1:69">
      <c r="A52" s="87" t="s">
        <v>135</v>
      </c>
      <c r="B52" s="80" t="s">
        <v>111</v>
      </c>
      <c r="C52" s="94">
        <v>87000</v>
      </c>
      <c r="D52" s="95">
        <v>42948</v>
      </c>
      <c r="E52" s="82">
        <v>43465</v>
      </c>
      <c r="F52" s="92">
        <v>0.03</v>
      </c>
      <c r="G52" s="80" t="s">
        <v>88</v>
      </c>
      <c r="I52" s="80" t="s">
        <v>107</v>
      </c>
      <c r="J52" s="81" t="e">
        <f t="shared" ref="J52:AO52" si="87">IF($C52&lt;&gt;0,IF(VLOOKUP($D52,calendar,2,0)=J$2,$C52,0),0)</f>
        <v>#N/A</v>
      </c>
      <c r="K52" s="81" t="e">
        <f t="shared" si="87"/>
        <v>#N/A</v>
      </c>
      <c r="L52" s="81" t="e">
        <f t="shared" si="87"/>
        <v>#N/A</v>
      </c>
      <c r="M52" s="81" t="e">
        <f t="shared" si="87"/>
        <v>#N/A</v>
      </c>
      <c r="N52" s="81" t="e">
        <f t="shared" si="87"/>
        <v>#N/A</v>
      </c>
      <c r="O52" s="81" t="e">
        <f t="shared" si="87"/>
        <v>#N/A</v>
      </c>
      <c r="P52" s="81" t="e">
        <f t="shared" si="87"/>
        <v>#N/A</v>
      </c>
      <c r="Q52" s="81" t="e">
        <f t="shared" si="87"/>
        <v>#N/A</v>
      </c>
      <c r="R52" s="81" t="e">
        <f t="shared" si="87"/>
        <v>#N/A</v>
      </c>
      <c r="S52" s="81" t="e">
        <f t="shared" si="87"/>
        <v>#N/A</v>
      </c>
      <c r="T52" s="81" t="e">
        <f t="shared" si="87"/>
        <v>#N/A</v>
      </c>
      <c r="U52" s="81" t="e">
        <f t="shared" si="87"/>
        <v>#N/A</v>
      </c>
      <c r="V52" s="81" t="e">
        <f t="shared" si="87"/>
        <v>#N/A</v>
      </c>
      <c r="W52" s="81" t="e">
        <f t="shared" si="87"/>
        <v>#N/A</v>
      </c>
      <c r="X52" s="81" t="e">
        <f t="shared" si="87"/>
        <v>#N/A</v>
      </c>
      <c r="Y52" s="81" t="e">
        <f t="shared" si="87"/>
        <v>#N/A</v>
      </c>
      <c r="Z52" s="81" t="e">
        <f t="shared" si="87"/>
        <v>#N/A</v>
      </c>
      <c r="AA52" s="81" t="e">
        <f t="shared" si="87"/>
        <v>#N/A</v>
      </c>
      <c r="AB52" s="81" t="e">
        <f t="shared" si="87"/>
        <v>#N/A</v>
      </c>
      <c r="AC52" s="81" t="e">
        <f t="shared" si="87"/>
        <v>#N/A</v>
      </c>
      <c r="AD52" s="81" t="e">
        <f t="shared" si="87"/>
        <v>#N/A</v>
      </c>
      <c r="AE52" s="81" t="e">
        <f t="shared" si="87"/>
        <v>#N/A</v>
      </c>
      <c r="AF52" s="81" t="e">
        <f t="shared" si="87"/>
        <v>#N/A</v>
      </c>
      <c r="AG52" s="81" t="e">
        <f t="shared" si="87"/>
        <v>#N/A</v>
      </c>
      <c r="AH52" s="81" t="e">
        <f t="shared" si="87"/>
        <v>#N/A</v>
      </c>
      <c r="AI52" s="81" t="e">
        <f t="shared" si="87"/>
        <v>#N/A</v>
      </c>
      <c r="AJ52" s="81" t="e">
        <f t="shared" si="87"/>
        <v>#N/A</v>
      </c>
      <c r="AK52" s="81" t="e">
        <f t="shared" si="87"/>
        <v>#N/A</v>
      </c>
      <c r="AL52" s="81" t="e">
        <f t="shared" si="87"/>
        <v>#N/A</v>
      </c>
      <c r="AM52" s="81" t="e">
        <f t="shared" si="87"/>
        <v>#N/A</v>
      </c>
      <c r="AN52" s="81" t="e">
        <f t="shared" si="87"/>
        <v>#N/A</v>
      </c>
      <c r="AO52" s="81" t="e">
        <f t="shared" si="87"/>
        <v>#N/A</v>
      </c>
      <c r="AP52" s="81" t="e">
        <f t="shared" ref="AP52:BQ52" si="88">IF($C52&lt;&gt;0,IF(VLOOKUP($D52,calendar,2,0)=AP$2,$C52,0),0)</f>
        <v>#N/A</v>
      </c>
      <c r="AQ52" s="81" t="e">
        <f t="shared" si="88"/>
        <v>#N/A</v>
      </c>
      <c r="AR52" s="81" t="e">
        <f t="shared" si="88"/>
        <v>#N/A</v>
      </c>
      <c r="AS52" s="81" t="e">
        <f t="shared" si="88"/>
        <v>#N/A</v>
      </c>
      <c r="AT52" s="81" t="e">
        <f t="shared" si="88"/>
        <v>#N/A</v>
      </c>
      <c r="AU52" s="81" t="e">
        <f t="shared" si="88"/>
        <v>#N/A</v>
      </c>
      <c r="AV52" s="81" t="e">
        <f t="shared" si="88"/>
        <v>#N/A</v>
      </c>
      <c r="AW52" s="81" t="e">
        <f t="shared" si="88"/>
        <v>#N/A</v>
      </c>
      <c r="AX52" s="81" t="e">
        <f t="shared" si="88"/>
        <v>#N/A</v>
      </c>
      <c r="AY52" s="81" t="e">
        <f t="shared" si="88"/>
        <v>#N/A</v>
      </c>
      <c r="AZ52" s="81" t="e">
        <f t="shared" si="88"/>
        <v>#N/A</v>
      </c>
      <c r="BA52" s="81" t="e">
        <f t="shared" si="88"/>
        <v>#N/A</v>
      </c>
      <c r="BB52" s="81" t="e">
        <f t="shared" si="88"/>
        <v>#N/A</v>
      </c>
      <c r="BC52" s="81" t="e">
        <f t="shared" si="88"/>
        <v>#N/A</v>
      </c>
      <c r="BD52" s="81" t="e">
        <f t="shared" si="88"/>
        <v>#N/A</v>
      </c>
      <c r="BE52" s="81" t="e">
        <f t="shared" si="88"/>
        <v>#N/A</v>
      </c>
      <c r="BF52" s="81" t="e">
        <f t="shared" si="88"/>
        <v>#N/A</v>
      </c>
      <c r="BG52" s="81" t="e">
        <f t="shared" si="88"/>
        <v>#N/A</v>
      </c>
      <c r="BH52" s="81" t="e">
        <f t="shared" si="88"/>
        <v>#N/A</v>
      </c>
      <c r="BI52" s="81" t="e">
        <f t="shared" si="88"/>
        <v>#N/A</v>
      </c>
      <c r="BJ52" s="81" t="e">
        <f t="shared" si="88"/>
        <v>#N/A</v>
      </c>
      <c r="BK52" s="81" t="e">
        <f t="shared" si="88"/>
        <v>#N/A</v>
      </c>
      <c r="BL52" s="81" t="e">
        <f t="shared" si="88"/>
        <v>#N/A</v>
      </c>
      <c r="BM52" s="81" t="e">
        <f t="shared" si="88"/>
        <v>#N/A</v>
      </c>
      <c r="BN52" s="81" t="e">
        <f t="shared" si="88"/>
        <v>#N/A</v>
      </c>
      <c r="BO52" s="81" t="e">
        <f t="shared" si="88"/>
        <v>#N/A</v>
      </c>
      <c r="BP52" s="81" t="e">
        <f t="shared" si="88"/>
        <v>#N/A</v>
      </c>
      <c r="BQ52" s="81" t="e">
        <f t="shared" si="88"/>
        <v>#N/A</v>
      </c>
    </row>
    <row r="53" spans="1:69">
      <c r="C53" s="87"/>
      <c r="F53" s="83"/>
      <c r="I53" s="80" t="s">
        <v>119</v>
      </c>
      <c r="J53" s="81">
        <f t="shared" ref="J53:AO53" si="89">IF($C52&lt;&gt;0,IF(VLOOKUP($E52,calendar,2,0)=J$2,-$C52,0),0)</f>
        <v>0</v>
      </c>
      <c r="K53" s="81">
        <f t="shared" si="89"/>
        <v>0</v>
      </c>
      <c r="L53" s="81">
        <f t="shared" si="89"/>
        <v>0</v>
      </c>
      <c r="M53" s="81">
        <f t="shared" si="89"/>
        <v>0</v>
      </c>
      <c r="N53" s="81">
        <f t="shared" si="89"/>
        <v>0</v>
      </c>
      <c r="O53" s="81">
        <f t="shared" si="89"/>
        <v>0</v>
      </c>
      <c r="P53" s="81">
        <f t="shared" si="89"/>
        <v>0</v>
      </c>
      <c r="Q53" s="81">
        <f t="shared" si="89"/>
        <v>0</v>
      </c>
      <c r="R53" s="81">
        <f t="shared" si="89"/>
        <v>0</v>
      </c>
      <c r="S53" s="81">
        <f t="shared" si="89"/>
        <v>0</v>
      </c>
      <c r="T53" s="81">
        <f t="shared" si="89"/>
        <v>0</v>
      </c>
      <c r="U53" s="81">
        <f t="shared" si="89"/>
        <v>0</v>
      </c>
      <c r="V53" s="81">
        <f t="shared" si="89"/>
        <v>0</v>
      </c>
      <c r="W53" s="81">
        <f t="shared" si="89"/>
        <v>0</v>
      </c>
      <c r="X53" s="81">
        <f t="shared" si="89"/>
        <v>0</v>
      </c>
      <c r="Y53" s="81">
        <f t="shared" si="89"/>
        <v>0</v>
      </c>
      <c r="Z53" s="81">
        <f t="shared" si="89"/>
        <v>0</v>
      </c>
      <c r="AA53" s="81">
        <f t="shared" si="89"/>
        <v>0</v>
      </c>
      <c r="AB53" s="81">
        <f t="shared" si="89"/>
        <v>0</v>
      </c>
      <c r="AC53" s="81">
        <f t="shared" si="89"/>
        <v>0</v>
      </c>
      <c r="AD53" s="81">
        <f t="shared" si="89"/>
        <v>0</v>
      </c>
      <c r="AE53" s="81">
        <f t="shared" si="89"/>
        <v>0</v>
      </c>
      <c r="AF53" s="81">
        <f t="shared" si="89"/>
        <v>0</v>
      </c>
      <c r="AG53" s="81">
        <f t="shared" si="89"/>
        <v>0</v>
      </c>
      <c r="AH53" s="81">
        <f t="shared" si="89"/>
        <v>0</v>
      </c>
      <c r="AI53" s="81">
        <f t="shared" si="89"/>
        <v>0</v>
      </c>
      <c r="AJ53" s="81">
        <f t="shared" si="89"/>
        <v>0</v>
      </c>
      <c r="AK53" s="81">
        <f t="shared" si="89"/>
        <v>0</v>
      </c>
      <c r="AL53" s="81">
        <f t="shared" si="89"/>
        <v>0</v>
      </c>
      <c r="AM53" s="81">
        <f t="shared" si="89"/>
        <v>0</v>
      </c>
      <c r="AN53" s="81">
        <f t="shared" si="89"/>
        <v>0</v>
      </c>
      <c r="AO53" s="81">
        <f t="shared" si="89"/>
        <v>0</v>
      </c>
      <c r="AP53" s="81">
        <f t="shared" ref="AP53:BQ53" si="90">IF($C52&lt;&gt;0,IF(VLOOKUP($E52,calendar,2,0)=AP$2,-$C52,0),0)</f>
        <v>0</v>
      </c>
      <c r="AQ53" s="81">
        <f t="shared" si="90"/>
        <v>0</v>
      </c>
      <c r="AR53" s="81">
        <f t="shared" si="90"/>
        <v>0</v>
      </c>
      <c r="AS53" s="81">
        <f t="shared" si="90"/>
        <v>0</v>
      </c>
      <c r="AT53" s="81">
        <f t="shared" si="90"/>
        <v>0</v>
      </c>
      <c r="AU53" s="81">
        <f t="shared" si="90"/>
        <v>0</v>
      </c>
      <c r="AV53" s="81">
        <f t="shared" si="90"/>
        <v>0</v>
      </c>
      <c r="AW53" s="81">
        <f t="shared" si="90"/>
        <v>0</v>
      </c>
      <c r="AX53" s="81">
        <f t="shared" si="90"/>
        <v>0</v>
      </c>
      <c r="AY53" s="81">
        <f t="shared" si="90"/>
        <v>0</v>
      </c>
      <c r="AZ53" s="81">
        <f t="shared" si="90"/>
        <v>0</v>
      </c>
      <c r="BA53" s="81">
        <f t="shared" si="90"/>
        <v>0</v>
      </c>
      <c r="BB53" s="81">
        <f t="shared" si="90"/>
        <v>0</v>
      </c>
      <c r="BC53" s="81">
        <f t="shared" si="90"/>
        <v>0</v>
      </c>
      <c r="BD53" s="81">
        <f t="shared" si="90"/>
        <v>0</v>
      </c>
      <c r="BE53" s="81">
        <f t="shared" si="90"/>
        <v>0</v>
      </c>
      <c r="BF53" s="81">
        <f t="shared" si="90"/>
        <v>0</v>
      </c>
      <c r="BG53" s="81">
        <f t="shared" si="90"/>
        <v>0</v>
      </c>
      <c r="BH53" s="81">
        <f t="shared" si="90"/>
        <v>0</v>
      </c>
      <c r="BI53" s="81">
        <f t="shared" si="90"/>
        <v>0</v>
      </c>
      <c r="BJ53" s="81">
        <f t="shared" si="90"/>
        <v>0</v>
      </c>
      <c r="BK53" s="81">
        <f t="shared" si="90"/>
        <v>0</v>
      </c>
      <c r="BL53" s="81">
        <f t="shared" si="90"/>
        <v>0</v>
      </c>
      <c r="BM53" s="81">
        <f t="shared" si="90"/>
        <v>0</v>
      </c>
      <c r="BN53" s="81">
        <f t="shared" si="90"/>
        <v>0</v>
      </c>
      <c r="BO53" s="81">
        <f t="shared" si="90"/>
        <v>0</v>
      </c>
      <c r="BP53" s="81">
        <f t="shared" si="90"/>
        <v>0</v>
      </c>
      <c r="BQ53" s="81">
        <f t="shared" si="90"/>
        <v>0</v>
      </c>
    </row>
    <row r="54" spans="1:69">
      <c r="C54" s="87"/>
      <c r="F54" s="83"/>
      <c r="I54" s="80" t="s">
        <v>109</v>
      </c>
      <c r="J54" s="81" t="e">
        <f t="shared" ref="J54:AO54" si="91">IF($C52&lt;&gt;0,+IF(AND(J$2&gt;VLOOKUP($D52,calendar,2,0),J$2&lt;=VLOOKUP($E52,calendar,2,0)),IF(((YEAR(J$2)-YEAR(VLOOKUP($E52,calendar,2,0)))*12+MONTH(J$2)-MONTH(VLOOKUP($E52,calendar,2,0)))/VLOOKUP($G52,frequency,2,0)-INT(((YEAR(J$2)-YEAR(VLOOKUP($E52,calendar,2,0)))*12+MONTH(J$2)-MONTH(VLOOKUP($E52,calendar,2,0)))/VLOOKUP($G52,frequency,2,0))=0,-$F52*$C52/VLOOKUP($G52,frequency,3,0),0),0),0)</f>
        <v>#N/A</v>
      </c>
      <c r="K54" s="81" t="e">
        <f t="shared" si="91"/>
        <v>#N/A</v>
      </c>
      <c r="L54" s="81" t="e">
        <f t="shared" si="91"/>
        <v>#N/A</v>
      </c>
      <c r="M54" s="81" t="e">
        <f t="shared" si="91"/>
        <v>#N/A</v>
      </c>
      <c r="N54" s="81" t="e">
        <f t="shared" si="91"/>
        <v>#N/A</v>
      </c>
      <c r="O54" s="81" t="e">
        <f t="shared" si="91"/>
        <v>#N/A</v>
      </c>
      <c r="P54" s="81" t="e">
        <f t="shared" si="91"/>
        <v>#N/A</v>
      </c>
      <c r="Q54" s="81" t="e">
        <f t="shared" si="91"/>
        <v>#N/A</v>
      </c>
      <c r="R54" s="81" t="e">
        <f t="shared" si="91"/>
        <v>#N/A</v>
      </c>
      <c r="S54" s="81" t="e">
        <f t="shared" si="91"/>
        <v>#N/A</v>
      </c>
      <c r="T54" s="81" t="e">
        <f t="shared" si="91"/>
        <v>#N/A</v>
      </c>
      <c r="U54" s="81" t="e">
        <f t="shared" si="91"/>
        <v>#N/A</v>
      </c>
      <c r="V54" s="81" t="e">
        <f t="shared" si="91"/>
        <v>#N/A</v>
      </c>
      <c r="W54" s="81" t="e">
        <f t="shared" si="91"/>
        <v>#N/A</v>
      </c>
      <c r="X54" s="81" t="e">
        <f t="shared" si="91"/>
        <v>#N/A</v>
      </c>
      <c r="Y54" s="81" t="e">
        <f t="shared" si="91"/>
        <v>#N/A</v>
      </c>
      <c r="Z54" s="81" t="e">
        <f t="shared" si="91"/>
        <v>#N/A</v>
      </c>
      <c r="AA54" s="81" t="e">
        <f t="shared" si="91"/>
        <v>#N/A</v>
      </c>
      <c r="AB54" s="81" t="e">
        <f t="shared" si="91"/>
        <v>#N/A</v>
      </c>
      <c r="AC54" s="81" t="e">
        <f t="shared" si="91"/>
        <v>#N/A</v>
      </c>
      <c r="AD54" s="81" t="e">
        <f t="shared" si="91"/>
        <v>#N/A</v>
      </c>
      <c r="AE54" s="81" t="e">
        <f t="shared" si="91"/>
        <v>#N/A</v>
      </c>
      <c r="AF54" s="81" t="e">
        <f t="shared" si="91"/>
        <v>#N/A</v>
      </c>
      <c r="AG54" s="81" t="e">
        <f t="shared" si="91"/>
        <v>#N/A</v>
      </c>
      <c r="AH54" s="81" t="e">
        <f t="shared" si="91"/>
        <v>#N/A</v>
      </c>
      <c r="AI54" s="81" t="e">
        <f t="shared" si="91"/>
        <v>#N/A</v>
      </c>
      <c r="AJ54" s="81" t="e">
        <f t="shared" si="91"/>
        <v>#N/A</v>
      </c>
      <c r="AK54" s="81" t="e">
        <f t="shared" si="91"/>
        <v>#N/A</v>
      </c>
      <c r="AL54" s="81" t="e">
        <f t="shared" si="91"/>
        <v>#N/A</v>
      </c>
      <c r="AM54" s="81" t="e">
        <f t="shared" si="91"/>
        <v>#N/A</v>
      </c>
      <c r="AN54" s="81" t="e">
        <f t="shared" si="91"/>
        <v>#N/A</v>
      </c>
      <c r="AO54" s="81" t="e">
        <f t="shared" si="91"/>
        <v>#N/A</v>
      </c>
      <c r="AP54" s="81" t="e">
        <f t="shared" ref="AP54:BQ54" si="92">IF($C52&lt;&gt;0,+IF(AND(AP$2&gt;VLOOKUP($D52,calendar,2,0),AP$2&lt;=VLOOKUP($E52,calendar,2,0)),IF(((YEAR(AP$2)-YEAR(VLOOKUP($E52,calendar,2,0)))*12+MONTH(AP$2)-MONTH(VLOOKUP($E52,calendar,2,0)))/VLOOKUP($G52,frequency,2,0)-INT(((YEAR(AP$2)-YEAR(VLOOKUP($E52,calendar,2,0)))*12+MONTH(AP$2)-MONTH(VLOOKUP($E52,calendar,2,0)))/VLOOKUP($G52,frequency,2,0))=0,-$F52*$C52/VLOOKUP($G52,frequency,3,0),0),0),0)</f>
        <v>#N/A</v>
      </c>
      <c r="AQ54" s="81" t="e">
        <f t="shared" si="92"/>
        <v>#N/A</v>
      </c>
      <c r="AR54" s="81" t="e">
        <f t="shared" si="92"/>
        <v>#N/A</v>
      </c>
      <c r="AS54" s="81" t="e">
        <f t="shared" si="92"/>
        <v>#N/A</v>
      </c>
      <c r="AT54" s="81" t="e">
        <f t="shared" si="92"/>
        <v>#N/A</v>
      </c>
      <c r="AU54" s="81" t="e">
        <f t="shared" si="92"/>
        <v>#N/A</v>
      </c>
      <c r="AV54" s="81" t="e">
        <f t="shared" si="92"/>
        <v>#N/A</v>
      </c>
      <c r="AW54" s="81" t="e">
        <f t="shared" si="92"/>
        <v>#N/A</v>
      </c>
      <c r="AX54" s="81" t="e">
        <f t="shared" si="92"/>
        <v>#N/A</v>
      </c>
      <c r="AY54" s="81" t="e">
        <f t="shared" si="92"/>
        <v>#N/A</v>
      </c>
      <c r="AZ54" s="81" t="e">
        <f t="shared" si="92"/>
        <v>#N/A</v>
      </c>
      <c r="BA54" s="81" t="e">
        <f t="shared" si="92"/>
        <v>#N/A</v>
      </c>
      <c r="BB54" s="81" t="e">
        <f t="shared" si="92"/>
        <v>#N/A</v>
      </c>
      <c r="BC54" s="81" t="e">
        <f t="shared" si="92"/>
        <v>#N/A</v>
      </c>
      <c r="BD54" s="81" t="e">
        <f t="shared" si="92"/>
        <v>#N/A</v>
      </c>
      <c r="BE54" s="81" t="e">
        <f t="shared" si="92"/>
        <v>#N/A</v>
      </c>
      <c r="BF54" s="81" t="e">
        <f t="shared" si="92"/>
        <v>#N/A</v>
      </c>
      <c r="BG54" s="81" t="e">
        <f t="shared" si="92"/>
        <v>#N/A</v>
      </c>
      <c r="BH54" s="81" t="e">
        <f t="shared" si="92"/>
        <v>#N/A</v>
      </c>
      <c r="BI54" s="81" t="e">
        <f t="shared" si="92"/>
        <v>#N/A</v>
      </c>
      <c r="BJ54" s="81" t="e">
        <f t="shared" si="92"/>
        <v>#N/A</v>
      </c>
      <c r="BK54" s="81" t="e">
        <f t="shared" si="92"/>
        <v>#N/A</v>
      </c>
      <c r="BL54" s="81" t="e">
        <f t="shared" si="92"/>
        <v>#N/A</v>
      </c>
      <c r="BM54" s="81" t="e">
        <f t="shared" si="92"/>
        <v>#N/A</v>
      </c>
      <c r="BN54" s="81" t="e">
        <f t="shared" si="92"/>
        <v>#N/A</v>
      </c>
      <c r="BO54" s="81" t="e">
        <f t="shared" si="92"/>
        <v>#N/A</v>
      </c>
      <c r="BP54" s="81" t="e">
        <f t="shared" si="92"/>
        <v>#N/A</v>
      </c>
      <c r="BQ54" s="81" t="e">
        <f t="shared" si="92"/>
        <v>#N/A</v>
      </c>
    </row>
    <row r="55" spans="1:69">
      <c r="A55" s="87" t="s">
        <v>136</v>
      </c>
      <c r="B55" s="87" t="s">
        <v>116</v>
      </c>
      <c r="C55" s="94">
        <f>616000+330000+77000</f>
        <v>1023000</v>
      </c>
      <c r="D55" s="95">
        <v>42948</v>
      </c>
      <c r="E55" s="82">
        <v>43465</v>
      </c>
      <c r="F55" s="96">
        <v>0.03</v>
      </c>
      <c r="G55" s="87" t="s">
        <v>88</v>
      </c>
      <c r="I55" s="80" t="s">
        <v>107</v>
      </c>
      <c r="J55" s="81" t="e">
        <f t="shared" ref="J55:AO55" si="93">IF($C55&lt;&gt;0,IF(VLOOKUP($D55,calendar,2,0)=J$2,$C55,0),0)</f>
        <v>#N/A</v>
      </c>
      <c r="K55" s="81" t="e">
        <f t="shared" si="93"/>
        <v>#N/A</v>
      </c>
      <c r="L55" s="81" t="e">
        <f t="shared" si="93"/>
        <v>#N/A</v>
      </c>
      <c r="M55" s="81" t="e">
        <f t="shared" si="93"/>
        <v>#N/A</v>
      </c>
      <c r="N55" s="81" t="e">
        <f>IF($C55&lt;&gt;0,IF(VLOOKUP($D55,calendar,2,0)=N$2,$C55,0),0)</f>
        <v>#N/A</v>
      </c>
      <c r="O55" s="81" t="e">
        <f t="shared" si="93"/>
        <v>#N/A</v>
      </c>
      <c r="P55" s="81" t="e">
        <f t="shared" si="93"/>
        <v>#N/A</v>
      </c>
      <c r="Q55" s="81" t="e">
        <f t="shared" si="93"/>
        <v>#N/A</v>
      </c>
      <c r="R55" s="81" t="e">
        <f t="shared" si="93"/>
        <v>#N/A</v>
      </c>
      <c r="S55" s="81" t="e">
        <f t="shared" si="93"/>
        <v>#N/A</v>
      </c>
      <c r="T55" s="81" t="e">
        <f t="shared" si="93"/>
        <v>#N/A</v>
      </c>
      <c r="U55" s="81" t="e">
        <f t="shared" si="93"/>
        <v>#N/A</v>
      </c>
      <c r="V55" s="81" t="e">
        <f t="shared" si="93"/>
        <v>#N/A</v>
      </c>
      <c r="W55" s="81" t="e">
        <f t="shared" si="93"/>
        <v>#N/A</v>
      </c>
      <c r="X55" s="81" t="e">
        <f t="shared" si="93"/>
        <v>#N/A</v>
      </c>
      <c r="Y55" s="81" t="e">
        <f t="shared" si="93"/>
        <v>#N/A</v>
      </c>
      <c r="Z55" s="81" t="e">
        <f t="shared" si="93"/>
        <v>#N/A</v>
      </c>
      <c r="AA55" s="81" t="e">
        <f t="shared" si="93"/>
        <v>#N/A</v>
      </c>
      <c r="AB55" s="81" t="e">
        <f t="shared" si="93"/>
        <v>#N/A</v>
      </c>
      <c r="AC55" s="81" t="e">
        <f t="shared" si="93"/>
        <v>#N/A</v>
      </c>
      <c r="AD55" s="81" t="e">
        <f t="shared" si="93"/>
        <v>#N/A</v>
      </c>
      <c r="AE55" s="81" t="e">
        <f t="shared" si="93"/>
        <v>#N/A</v>
      </c>
      <c r="AF55" s="81" t="e">
        <f t="shared" si="93"/>
        <v>#N/A</v>
      </c>
      <c r="AG55" s="81" t="e">
        <f t="shared" si="93"/>
        <v>#N/A</v>
      </c>
      <c r="AH55" s="81" t="e">
        <f t="shared" si="93"/>
        <v>#N/A</v>
      </c>
      <c r="AI55" s="81" t="e">
        <f t="shared" si="93"/>
        <v>#N/A</v>
      </c>
      <c r="AJ55" s="81" t="e">
        <f t="shared" si="93"/>
        <v>#N/A</v>
      </c>
      <c r="AK55" s="81" t="e">
        <f t="shared" si="93"/>
        <v>#N/A</v>
      </c>
      <c r="AL55" s="81" t="e">
        <f t="shared" si="93"/>
        <v>#N/A</v>
      </c>
      <c r="AM55" s="81" t="e">
        <f t="shared" si="93"/>
        <v>#N/A</v>
      </c>
      <c r="AN55" s="81" t="e">
        <f t="shared" si="93"/>
        <v>#N/A</v>
      </c>
      <c r="AO55" s="81" t="e">
        <f t="shared" si="93"/>
        <v>#N/A</v>
      </c>
      <c r="AP55" s="81" t="e">
        <f t="shared" ref="AP55:BQ55" si="94">IF($C55&lt;&gt;0,IF(VLOOKUP($D55,calendar,2,0)=AP$2,$C55,0),0)</f>
        <v>#N/A</v>
      </c>
      <c r="AQ55" s="81" t="e">
        <f t="shared" si="94"/>
        <v>#N/A</v>
      </c>
      <c r="AR55" s="81" t="e">
        <f t="shared" si="94"/>
        <v>#N/A</v>
      </c>
      <c r="AS55" s="81" t="e">
        <f t="shared" si="94"/>
        <v>#N/A</v>
      </c>
      <c r="AT55" s="81" t="e">
        <f t="shared" si="94"/>
        <v>#N/A</v>
      </c>
      <c r="AU55" s="81" t="e">
        <f t="shared" si="94"/>
        <v>#N/A</v>
      </c>
      <c r="AV55" s="81" t="e">
        <f t="shared" si="94"/>
        <v>#N/A</v>
      </c>
      <c r="AW55" s="81" t="e">
        <f t="shared" si="94"/>
        <v>#N/A</v>
      </c>
      <c r="AX55" s="81" t="e">
        <f t="shared" si="94"/>
        <v>#N/A</v>
      </c>
      <c r="AY55" s="81" t="e">
        <f t="shared" si="94"/>
        <v>#N/A</v>
      </c>
      <c r="AZ55" s="81" t="e">
        <f t="shared" si="94"/>
        <v>#N/A</v>
      </c>
      <c r="BA55" s="81" t="e">
        <f t="shared" si="94"/>
        <v>#N/A</v>
      </c>
      <c r="BB55" s="81" t="e">
        <f t="shared" si="94"/>
        <v>#N/A</v>
      </c>
      <c r="BC55" s="81" t="e">
        <f t="shared" si="94"/>
        <v>#N/A</v>
      </c>
      <c r="BD55" s="81" t="e">
        <f t="shared" si="94"/>
        <v>#N/A</v>
      </c>
      <c r="BE55" s="81" t="e">
        <f t="shared" si="94"/>
        <v>#N/A</v>
      </c>
      <c r="BF55" s="81" t="e">
        <f t="shared" si="94"/>
        <v>#N/A</v>
      </c>
      <c r="BG55" s="81" t="e">
        <f t="shared" si="94"/>
        <v>#N/A</v>
      </c>
      <c r="BH55" s="81" t="e">
        <f t="shared" si="94"/>
        <v>#N/A</v>
      </c>
      <c r="BI55" s="81" t="e">
        <f t="shared" si="94"/>
        <v>#N/A</v>
      </c>
      <c r="BJ55" s="81" t="e">
        <f t="shared" si="94"/>
        <v>#N/A</v>
      </c>
      <c r="BK55" s="81" t="e">
        <f t="shared" si="94"/>
        <v>#N/A</v>
      </c>
      <c r="BL55" s="81" t="e">
        <f t="shared" si="94"/>
        <v>#N/A</v>
      </c>
      <c r="BM55" s="81" t="e">
        <f t="shared" si="94"/>
        <v>#N/A</v>
      </c>
      <c r="BN55" s="81" t="e">
        <f t="shared" si="94"/>
        <v>#N/A</v>
      </c>
      <c r="BO55" s="81" t="e">
        <f t="shared" si="94"/>
        <v>#N/A</v>
      </c>
      <c r="BP55" s="81" t="e">
        <f t="shared" si="94"/>
        <v>#N/A</v>
      </c>
      <c r="BQ55" s="81" t="e">
        <f t="shared" si="94"/>
        <v>#N/A</v>
      </c>
    </row>
    <row r="56" spans="1:69">
      <c r="F56" s="83"/>
      <c r="I56" s="80" t="s">
        <v>119</v>
      </c>
      <c r="J56" s="81">
        <f t="shared" ref="J56:AO56" si="95">IF($C55&lt;&gt;0,IF(VLOOKUP($E55,calendar,2,0)=J$2,-$C55,0),0)</f>
        <v>0</v>
      </c>
      <c r="K56" s="81">
        <f t="shared" si="95"/>
        <v>0</v>
      </c>
      <c r="L56" s="81">
        <f t="shared" si="95"/>
        <v>0</v>
      </c>
      <c r="M56" s="81">
        <f t="shared" si="95"/>
        <v>0</v>
      </c>
      <c r="N56" s="81">
        <f t="shared" si="95"/>
        <v>0</v>
      </c>
      <c r="O56" s="81">
        <f t="shared" si="95"/>
        <v>0</v>
      </c>
      <c r="P56" s="81">
        <f t="shared" si="95"/>
        <v>0</v>
      </c>
      <c r="Q56" s="81">
        <f t="shared" si="95"/>
        <v>0</v>
      </c>
      <c r="R56" s="81">
        <f t="shared" si="95"/>
        <v>0</v>
      </c>
      <c r="S56" s="81">
        <f t="shared" si="95"/>
        <v>0</v>
      </c>
      <c r="T56" s="81">
        <f t="shared" si="95"/>
        <v>0</v>
      </c>
      <c r="U56" s="81">
        <f t="shared" si="95"/>
        <v>0</v>
      </c>
      <c r="V56" s="81">
        <f t="shared" si="95"/>
        <v>0</v>
      </c>
      <c r="W56" s="81">
        <f t="shared" si="95"/>
        <v>0</v>
      </c>
      <c r="X56" s="81">
        <f t="shared" si="95"/>
        <v>0</v>
      </c>
      <c r="Y56" s="81">
        <f t="shared" si="95"/>
        <v>0</v>
      </c>
      <c r="Z56" s="81">
        <f t="shared" si="95"/>
        <v>0</v>
      </c>
      <c r="AA56" s="81">
        <f t="shared" si="95"/>
        <v>0</v>
      </c>
      <c r="AB56" s="81">
        <f t="shared" si="95"/>
        <v>0</v>
      </c>
      <c r="AC56" s="81">
        <f t="shared" si="95"/>
        <v>0</v>
      </c>
      <c r="AD56" s="81">
        <f t="shared" si="95"/>
        <v>0</v>
      </c>
      <c r="AE56" s="81">
        <f t="shared" si="95"/>
        <v>0</v>
      </c>
      <c r="AF56" s="81">
        <f t="shared" si="95"/>
        <v>0</v>
      </c>
      <c r="AG56" s="81">
        <f t="shared" si="95"/>
        <v>0</v>
      </c>
      <c r="AH56" s="81">
        <f t="shared" si="95"/>
        <v>0</v>
      </c>
      <c r="AI56" s="81">
        <f t="shared" si="95"/>
        <v>0</v>
      </c>
      <c r="AJ56" s="81">
        <f t="shared" si="95"/>
        <v>0</v>
      </c>
      <c r="AK56" s="81">
        <f t="shared" si="95"/>
        <v>0</v>
      </c>
      <c r="AL56" s="81">
        <f t="shared" si="95"/>
        <v>0</v>
      </c>
      <c r="AM56" s="81">
        <f t="shared" si="95"/>
        <v>0</v>
      </c>
      <c r="AN56" s="81">
        <f t="shared" si="95"/>
        <v>0</v>
      </c>
      <c r="AO56" s="81">
        <f t="shared" si="95"/>
        <v>0</v>
      </c>
      <c r="AP56" s="81">
        <f t="shared" ref="AP56:BQ56" si="96">IF($C55&lt;&gt;0,IF(VLOOKUP($E55,calendar,2,0)=AP$2,-$C55,0),0)</f>
        <v>0</v>
      </c>
      <c r="AQ56" s="81">
        <f t="shared" si="96"/>
        <v>0</v>
      </c>
      <c r="AR56" s="81">
        <f t="shared" si="96"/>
        <v>0</v>
      </c>
      <c r="AS56" s="81">
        <f t="shared" si="96"/>
        <v>0</v>
      </c>
      <c r="AT56" s="81">
        <f t="shared" si="96"/>
        <v>0</v>
      </c>
      <c r="AU56" s="81">
        <f t="shared" si="96"/>
        <v>0</v>
      </c>
      <c r="AV56" s="81">
        <f t="shared" si="96"/>
        <v>0</v>
      </c>
      <c r="AW56" s="81">
        <f t="shared" si="96"/>
        <v>0</v>
      </c>
      <c r="AX56" s="81">
        <f t="shared" si="96"/>
        <v>0</v>
      </c>
      <c r="AY56" s="81">
        <f t="shared" si="96"/>
        <v>0</v>
      </c>
      <c r="AZ56" s="81">
        <f t="shared" si="96"/>
        <v>0</v>
      </c>
      <c r="BA56" s="81">
        <f t="shared" si="96"/>
        <v>0</v>
      </c>
      <c r="BB56" s="81">
        <f t="shared" si="96"/>
        <v>0</v>
      </c>
      <c r="BC56" s="81">
        <f t="shared" si="96"/>
        <v>0</v>
      </c>
      <c r="BD56" s="81">
        <f t="shared" si="96"/>
        <v>0</v>
      </c>
      <c r="BE56" s="81">
        <f t="shared" si="96"/>
        <v>0</v>
      </c>
      <c r="BF56" s="81">
        <f t="shared" si="96"/>
        <v>0</v>
      </c>
      <c r="BG56" s="81">
        <f t="shared" si="96"/>
        <v>0</v>
      </c>
      <c r="BH56" s="81">
        <f t="shared" si="96"/>
        <v>0</v>
      </c>
      <c r="BI56" s="81">
        <f t="shared" si="96"/>
        <v>0</v>
      </c>
      <c r="BJ56" s="81">
        <f t="shared" si="96"/>
        <v>0</v>
      </c>
      <c r="BK56" s="81">
        <f t="shared" si="96"/>
        <v>0</v>
      </c>
      <c r="BL56" s="81">
        <f t="shared" si="96"/>
        <v>0</v>
      </c>
      <c r="BM56" s="81">
        <f t="shared" si="96"/>
        <v>0</v>
      </c>
      <c r="BN56" s="81">
        <f t="shared" si="96"/>
        <v>0</v>
      </c>
      <c r="BO56" s="81">
        <f t="shared" si="96"/>
        <v>0</v>
      </c>
      <c r="BP56" s="81">
        <f t="shared" si="96"/>
        <v>0</v>
      </c>
      <c r="BQ56" s="81">
        <f t="shared" si="96"/>
        <v>0</v>
      </c>
    </row>
    <row r="57" spans="1:69">
      <c r="F57" s="83"/>
      <c r="I57" s="80" t="s">
        <v>109</v>
      </c>
      <c r="J57" s="81" t="e">
        <f t="shared" ref="J57:AO57" si="97">IF($C55&lt;&gt;0,+IF(AND(J$2&gt;VLOOKUP($D55,calendar,2,0),J$2&lt;=VLOOKUP($E55,calendar,2,0)),IF(((YEAR(J$2)-YEAR(VLOOKUP($E55,calendar,2,0)))*12+MONTH(J$2)-MONTH(VLOOKUP($E55,calendar,2,0)))/VLOOKUP($G55,frequency,2,0)-INT(((YEAR(J$2)-YEAR(VLOOKUP($E55,calendar,2,0)))*12+MONTH(J$2)-MONTH(VLOOKUP($E55,calendar,2,0)))/VLOOKUP($G55,frequency,2,0))=0,-$F55*$C55/VLOOKUP($G55,frequency,3,0),0),0),0)</f>
        <v>#N/A</v>
      </c>
      <c r="K57" s="81" t="e">
        <f t="shared" si="97"/>
        <v>#N/A</v>
      </c>
      <c r="L57" s="81" t="e">
        <f t="shared" si="97"/>
        <v>#N/A</v>
      </c>
      <c r="M57" s="81" t="e">
        <f t="shared" si="97"/>
        <v>#N/A</v>
      </c>
      <c r="N57" s="81" t="e">
        <f t="shared" si="97"/>
        <v>#N/A</v>
      </c>
      <c r="O57" s="81" t="e">
        <f t="shared" si="97"/>
        <v>#N/A</v>
      </c>
      <c r="P57" s="81" t="e">
        <f t="shared" si="97"/>
        <v>#N/A</v>
      </c>
      <c r="Q57" s="81" t="e">
        <f t="shared" si="97"/>
        <v>#N/A</v>
      </c>
      <c r="R57" s="81" t="e">
        <f t="shared" si="97"/>
        <v>#N/A</v>
      </c>
      <c r="S57" s="81" t="e">
        <f t="shared" si="97"/>
        <v>#N/A</v>
      </c>
      <c r="T57" s="81" t="e">
        <f t="shared" si="97"/>
        <v>#N/A</v>
      </c>
      <c r="U57" s="81" t="e">
        <f t="shared" si="97"/>
        <v>#N/A</v>
      </c>
      <c r="V57" s="81" t="e">
        <f t="shared" si="97"/>
        <v>#N/A</v>
      </c>
      <c r="W57" s="81" t="e">
        <f t="shared" si="97"/>
        <v>#N/A</v>
      </c>
      <c r="X57" s="81" t="e">
        <f t="shared" si="97"/>
        <v>#N/A</v>
      </c>
      <c r="Y57" s="81" t="e">
        <f t="shared" si="97"/>
        <v>#N/A</v>
      </c>
      <c r="Z57" s="81" t="e">
        <f t="shared" si="97"/>
        <v>#N/A</v>
      </c>
      <c r="AA57" s="81" t="e">
        <f t="shared" si="97"/>
        <v>#N/A</v>
      </c>
      <c r="AB57" s="81" t="e">
        <f t="shared" si="97"/>
        <v>#N/A</v>
      </c>
      <c r="AC57" s="81" t="e">
        <f t="shared" si="97"/>
        <v>#N/A</v>
      </c>
      <c r="AD57" s="81" t="e">
        <f t="shared" si="97"/>
        <v>#N/A</v>
      </c>
      <c r="AE57" s="81" t="e">
        <f t="shared" si="97"/>
        <v>#N/A</v>
      </c>
      <c r="AF57" s="81" t="e">
        <f t="shared" si="97"/>
        <v>#N/A</v>
      </c>
      <c r="AG57" s="81" t="e">
        <f t="shared" si="97"/>
        <v>#N/A</v>
      </c>
      <c r="AH57" s="81" t="e">
        <f t="shared" si="97"/>
        <v>#N/A</v>
      </c>
      <c r="AI57" s="81" t="e">
        <f t="shared" si="97"/>
        <v>#N/A</v>
      </c>
      <c r="AJ57" s="81" t="e">
        <f t="shared" si="97"/>
        <v>#N/A</v>
      </c>
      <c r="AK57" s="81" t="e">
        <f t="shared" si="97"/>
        <v>#N/A</v>
      </c>
      <c r="AL57" s="81" t="e">
        <f t="shared" si="97"/>
        <v>#N/A</v>
      </c>
      <c r="AM57" s="81" t="e">
        <f t="shared" si="97"/>
        <v>#N/A</v>
      </c>
      <c r="AN57" s="81" t="e">
        <f t="shared" si="97"/>
        <v>#N/A</v>
      </c>
      <c r="AO57" s="81" t="e">
        <f t="shared" si="97"/>
        <v>#N/A</v>
      </c>
      <c r="AP57" s="81" t="e">
        <f t="shared" ref="AP57:BQ57" si="98">IF($C55&lt;&gt;0,+IF(AND(AP$2&gt;VLOOKUP($D55,calendar,2,0),AP$2&lt;=VLOOKUP($E55,calendar,2,0)),IF(((YEAR(AP$2)-YEAR(VLOOKUP($E55,calendar,2,0)))*12+MONTH(AP$2)-MONTH(VLOOKUP($E55,calendar,2,0)))/VLOOKUP($G55,frequency,2,0)-INT(((YEAR(AP$2)-YEAR(VLOOKUP($E55,calendar,2,0)))*12+MONTH(AP$2)-MONTH(VLOOKUP($E55,calendar,2,0)))/VLOOKUP($G55,frequency,2,0))=0,-$F55*$C55/VLOOKUP($G55,frequency,3,0),0),0),0)</f>
        <v>#N/A</v>
      </c>
      <c r="AQ57" s="81" t="e">
        <f t="shared" si="98"/>
        <v>#N/A</v>
      </c>
      <c r="AR57" s="81" t="e">
        <f t="shared" si="98"/>
        <v>#N/A</v>
      </c>
      <c r="AS57" s="81" t="e">
        <f t="shared" si="98"/>
        <v>#N/A</v>
      </c>
      <c r="AT57" s="81" t="e">
        <f t="shared" si="98"/>
        <v>#N/A</v>
      </c>
      <c r="AU57" s="81" t="e">
        <f t="shared" si="98"/>
        <v>#N/A</v>
      </c>
      <c r="AV57" s="81" t="e">
        <f t="shared" si="98"/>
        <v>#N/A</v>
      </c>
      <c r="AW57" s="81" t="e">
        <f t="shared" si="98"/>
        <v>#N/A</v>
      </c>
      <c r="AX57" s="81" t="e">
        <f t="shared" si="98"/>
        <v>#N/A</v>
      </c>
      <c r="AY57" s="81" t="e">
        <f t="shared" si="98"/>
        <v>#N/A</v>
      </c>
      <c r="AZ57" s="81" t="e">
        <f t="shared" si="98"/>
        <v>#N/A</v>
      </c>
      <c r="BA57" s="81" t="e">
        <f t="shared" si="98"/>
        <v>#N/A</v>
      </c>
      <c r="BB57" s="81" t="e">
        <f t="shared" si="98"/>
        <v>#N/A</v>
      </c>
      <c r="BC57" s="81" t="e">
        <f t="shared" si="98"/>
        <v>#N/A</v>
      </c>
      <c r="BD57" s="81" t="e">
        <f t="shared" si="98"/>
        <v>#N/A</v>
      </c>
      <c r="BE57" s="81" t="e">
        <f t="shared" si="98"/>
        <v>#N/A</v>
      </c>
      <c r="BF57" s="81" t="e">
        <f t="shared" si="98"/>
        <v>#N/A</v>
      </c>
      <c r="BG57" s="81" t="e">
        <f t="shared" si="98"/>
        <v>#N/A</v>
      </c>
      <c r="BH57" s="81" t="e">
        <f t="shared" si="98"/>
        <v>#N/A</v>
      </c>
      <c r="BI57" s="81" t="e">
        <f t="shared" si="98"/>
        <v>#N/A</v>
      </c>
      <c r="BJ57" s="81" t="e">
        <f t="shared" si="98"/>
        <v>#N/A</v>
      </c>
      <c r="BK57" s="81" t="e">
        <f t="shared" si="98"/>
        <v>#N/A</v>
      </c>
      <c r="BL57" s="81" t="e">
        <f t="shared" si="98"/>
        <v>#N/A</v>
      </c>
      <c r="BM57" s="81" t="e">
        <f t="shared" si="98"/>
        <v>#N/A</v>
      </c>
      <c r="BN57" s="81" t="e">
        <f t="shared" si="98"/>
        <v>#N/A</v>
      </c>
      <c r="BO57" s="81" t="e">
        <f t="shared" si="98"/>
        <v>#N/A</v>
      </c>
      <c r="BP57" s="81" t="e">
        <f t="shared" si="98"/>
        <v>#N/A</v>
      </c>
      <c r="BQ57" s="81" t="e">
        <f t="shared" si="98"/>
        <v>#N/A</v>
      </c>
    </row>
    <row r="58" spans="1:69">
      <c r="A58" s="87" t="s">
        <v>121</v>
      </c>
      <c r="B58" s="80" t="s">
        <v>117</v>
      </c>
      <c r="C58" s="94">
        <v>588000</v>
      </c>
      <c r="D58" s="82">
        <v>43312</v>
      </c>
      <c r="E58" s="82">
        <v>43465</v>
      </c>
      <c r="F58" s="96">
        <v>0.03</v>
      </c>
      <c r="G58" s="87" t="s">
        <v>88</v>
      </c>
      <c r="I58" s="80" t="s">
        <v>107</v>
      </c>
      <c r="J58" s="81">
        <f t="shared" ref="J58:AO58" si="99">IF($C58&lt;&gt;0,IF(VLOOKUP($D58,calendar,2,0)=J$2,$C58,0),0)</f>
        <v>0</v>
      </c>
      <c r="K58" s="81">
        <f t="shared" si="99"/>
        <v>0</v>
      </c>
      <c r="L58" s="81">
        <f t="shared" si="99"/>
        <v>0</v>
      </c>
      <c r="M58" s="81">
        <f t="shared" si="99"/>
        <v>0</v>
      </c>
      <c r="N58" s="81">
        <f>IF($C58&lt;&gt;0,IF(VLOOKUP($D58,calendar,2,0)=N$2,$C58,0),0)</f>
        <v>0</v>
      </c>
      <c r="O58" s="81">
        <f t="shared" si="99"/>
        <v>0</v>
      </c>
      <c r="P58" s="81">
        <f t="shared" si="99"/>
        <v>0</v>
      </c>
      <c r="Q58" s="81">
        <f t="shared" si="99"/>
        <v>0</v>
      </c>
      <c r="R58" s="81">
        <f t="shared" si="99"/>
        <v>0</v>
      </c>
      <c r="S58" s="81">
        <f t="shared" si="99"/>
        <v>0</v>
      </c>
      <c r="T58" s="81">
        <f t="shared" si="99"/>
        <v>0</v>
      </c>
      <c r="U58" s="81">
        <f t="shared" si="99"/>
        <v>0</v>
      </c>
      <c r="V58" s="81">
        <f t="shared" si="99"/>
        <v>0</v>
      </c>
      <c r="W58" s="81">
        <f t="shared" si="99"/>
        <v>0</v>
      </c>
      <c r="X58" s="81">
        <f t="shared" si="99"/>
        <v>0</v>
      </c>
      <c r="Y58" s="81">
        <f t="shared" si="99"/>
        <v>0</v>
      </c>
      <c r="Z58" s="81">
        <f t="shared" si="99"/>
        <v>0</v>
      </c>
      <c r="AA58" s="81">
        <f t="shared" si="99"/>
        <v>0</v>
      </c>
      <c r="AB58" s="81">
        <f t="shared" si="99"/>
        <v>0</v>
      </c>
      <c r="AC58" s="81">
        <f t="shared" si="99"/>
        <v>0</v>
      </c>
      <c r="AD58" s="81">
        <f t="shared" si="99"/>
        <v>0</v>
      </c>
      <c r="AE58" s="81">
        <f t="shared" si="99"/>
        <v>0</v>
      </c>
      <c r="AF58" s="81">
        <f t="shared" si="99"/>
        <v>0</v>
      </c>
      <c r="AG58" s="81">
        <f t="shared" si="99"/>
        <v>0</v>
      </c>
      <c r="AH58" s="81">
        <f t="shared" si="99"/>
        <v>0</v>
      </c>
      <c r="AI58" s="81">
        <f t="shared" si="99"/>
        <v>0</v>
      </c>
      <c r="AJ58" s="81">
        <f t="shared" si="99"/>
        <v>0</v>
      </c>
      <c r="AK58" s="81">
        <f t="shared" si="99"/>
        <v>0</v>
      </c>
      <c r="AL58" s="81">
        <f t="shared" si="99"/>
        <v>0</v>
      </c>
      <c r="AM58" s="81">
        <f t="shared" si="99"/>
        <v>0</v>
      </c>
      <c r="AN58" s="81">
        <f t="shared" si="99"/>
        <v>0</v>
      </c>
      <c r="AO58" s="81">
        <f t="shared" si="99"/>
        <v>0</v>
      </c>
      <c r="AP58" s="81">
        <f t="shared" ref="AP58:BQ58" si="100">IF($C58&lt;&gt;0,IF(VLOOKUP($D58,calendar,2,0)=AP$2,$C58,0),0)</f>
        <v>0</v>
      </c>
      <c r="AQ58" s="81">
        <f t="shared" si="100"/>
        <v>0</v>
      </c>
      <c r="AR58" s="81">
        <f t="shared" si="100"/>
        <v>0</v>
      </c>
      <c r="AS58" s="81">
        <f t="shared" si="100"/>
        <v>0</v>
      </c>
      <c r="AT58" s="81">
        <f t="shared" si="100"/>
        <v>0</v>
      </c>
      <c r="AU58" s="81">
        <f t="shared" si="100"/>
        <v>0</v>
      </c>
      <c r="AV58" s="81">
        <f t="shared" si="100"/>
        <v>0</v>
      </c>
      <c r="AW58" s="81">
        <f t="shared" si="100"/>
        <v>0</v>
      </c>
      <c r="AX58" s="81">
        <f t="shared" si="100"/>
        <v>0</v>
      </c>
      <c r="AY58" s="81">
        <f t="shared" si="100"/>
        <v>0</v>
      </c>
      <c r="AZ58" s="81">
        <f t="shared" si="100"/>
        <v>0</v>
      </c>
      <c r="BA58" s="81">
        <f t="shared" si="100"/>
        <v>0</v>
      </c>
      <c r="BB58" s="81">
        <f t="shared" si="100"/>
        <v>0</v>
      </c>
      <c r="BC58" s="81">
        <f t="shared" si="100"/>
        <v>0</v>
      </c>
      <c r="BD58" s="81">
        <f t="shared" si="100"/>
        <v>0</v>
      </c>
      <c r="BE58" s="81">
        <f t="shared" si="100"/>
        <v>0</v>
      </c>
      <c r="BF58" s="81">
        <f t="shared" si="100"/>
        <v>0</v>
      </c>
      <c r="BG58" s="81">
        <f t="shared" si="100"/>
        <v>0</v>
      </c>
      <c r="BH58" s="81">
        <f t="shared" si="100"/>
        <v>0</v>
      </c>
      <c r="BI58" s="81">
        <f t="shared" si="100"/>
        <v>0</v>
      </c>
      <c r="BJ58" s="81">
        <f t="shared" si="100"/>
        <v>0</v>
      </c>
      <c r="BK58" s="81">
        <f t="shared" si="100"/>
        <v>0</v>
      </c>
      <c r="BL58" s="81">
        <f t="shared" si="100"/>
        <v>0</v>
      </c>
      <c r="BM58" s="81">
        <f t="shared" si="100"/>
        <v>0</v>
      </c>
      <c r="BN58" s="81">
        <f t="shared" si="100"/>
        <v>0</v>
      </c>
      <c r="BO58" s="81">
        <f t="shared" si="100"/>
        <v>0</v>
      </c>
      <c r="BP58" s="81">
        <f t="shared" si="100"/>
        <v>0</v>
      </c>
      <c r="BQ58" s="81">
        <f t="shared" si="100"/>
        <v>0</v>
      </c>
    </row>
    <row r="59" spans="1:69">
      <c r="F59" s="83"/>
      <c r="I59" s="80" t="s">
        <v>119</v>
      </c>
      <c r="J59" s="81">
        <f t="shared" ref="J59:AO59" si="101">IF($C58&lt;&gt;0,IF(VLOOKUP($E58,calendar,2,0)=J$2,-$C58,0),0)</f>
        <v>0</v>
      </c>
      <c r="K59" s="81">
        <f t="shared" si="101"/>
        <v>0</v>
      </c>
      <c r="L59" s="81">
        <f t="shared" si="101"/>
        <v>0</v>
      </c>
      <c r="M59" s="81">
        <f t="shared" si="101"/>
        <v>0</v>
      </c>
      <c r="N59" s="81">
        <f t="shared" si="101"/>
        <v>0</v>
      </c>
      <c r="O59" s="81">
        <f t="shared" si="101"/>
        <v>0</v>
      </c>
      <c r="P59" s="81">
        <f t="shared" si="101"/>
        <v>0</v>
      </c>
      <c r="Q59" s="81">
        <f t="shared" si="101"/>
        <v>0</v>
      </c>
      <c r="R59" s="81">
        <f t="shared" si="101"/>
        <v>0</v>
      </c>
      <c r="S59" s="81">
        <f t="shared" si="101"/>
        <v>0</v>
      </c>
      <c r="T59" s="81">
        <f t="shared" si="101"/>
        <v>0</v>
      </c>
      <c r="U59" s="81">
        <f t="shared" si="101"/>
        <v>0</v>
      </c>
      <c r="V59" s="81">
        <f t="shared" si="101"/>
        <v>0</v>
      </c>
      <c r="W59" s="81">
        <f t="shared" si="101"/>
        <v>0</v>
      </c>
      <c r="X59" s="81">
        <f t="shared" si="101"/>
        <v>0</v>
      </c>
      <c r="Y59" s="81">
        <f t="shared" si="101"/>
        <v>0</v>
      </c>
      <c r="Z59" s="81">
        <f t="shared" si="101"/>
        <v>0</v>
      </c>
      <c r="AA59" s="81">
        <f t="shared" si="101"/>
        <v>0</v>
      </c>
      <c r="AB59" s="81">
        <f t="shared" si="101"/>
        <v>0</v>
      </c>
      <c r="AC59" s="81">
        <f t="shared" si="101"/>
        <v>0</v>
      </c>
      <c r="AD59" s="81">
        <f t="shared" si="101"/>
        <v>0</v>
      </c>
      <c r="AE59" s="81">
        <f t="shared" si="101"/>
        <v>0</v>
      </c>
      <c r="AF59" s="81">
        <f t="shared" si="101"/>
        <v>0</v>
      </c>
      <c r="AG59" s="81">
        <f t="shared" si="101"/>
        <v>0</v>
      </c>
      <c r="AH59" s="81">
        <f t="shared" si="101"/>
        <v>0</v>
      </c>
      <c r="AI59" s="81">
        <f t="shared" si="101"/>
        <v>0</v>
      </c>
      <c r="AJ59" s="81">
        <f t="shared" si="101"/>
        <v>0</v>
      </c>
      <c r="AK59" s="81">
        <f t="shared" si="101"/>
        <v>0</v>
      </c>
      <c r="AL59" s="81">
        <f t="shared" si="101"/>
        <v>0</v>
      </c>
      <c r="AM59" s="81">
        <f t="shared" si="101"/>
        <v>0</v>
      </c>
      <c r="AN59" s="81">
        <f t="shared" si="101"/>
        <v>0</v>
      </c>
      <c r="AO59" s="81">
        <f t="shared" si="101"/>
        <v>0</v>
      </c>
      <c r="AP59" s="81">
        <f t="shared" ref="AP59:BQ59" si="102">IF($C58&lt;&gt;0,IF(VLOOKUP($E58,calendar,2,0)=AP$2,-$C58,0),0)</f>
        <v>0</v>
      </c>
      <c r="AQ59" s="81">
        <f t="shared" si="102"/>
        <v>0</v>
      </c>
      <c r="AR59" s="81">
        <f t="shared" si="102"/>
        <v>0</v>
      </c>
      <c r="AS59" s="81">
        <f t="shared" si="102"/>
        <v>0</v>
      </c>
      <c r="AT59" s="81">
        <f t="shared" si="102"/>
        <v>0</v>
      </c>
      <c r="AU59" s="81">
        <f t="shared" si="102"/>
        <v>0</v>
      </c>
      <c r="AV59" s="81">
        <f t="shared" si="102"/>
        <v>0</v>
      </c>
      <c r="AW59" s="81">
        <f t="shared" si="102"/>
        <v>0</v>
      </c>
      <c r="AX59" s="81">
        <f t="shared" si="102"/>
        <v>0</v>
      </c>
      <c r="AY59" s="81">
        <f t="shared" si="102"/>
        <v>0</v>
      </c>
      <c r="AZ59" s="81">
        <f t="shared" si="102"/>
        <v>0</v>
      </c>
      <c r="BA59" s="81">
        <f t="shared" si="102"/>
        <v>0</v>
      </c>
      <c r="BB59" s="81">
        <f t="shared" si="102"/>
        <v>0</v>
      </c>
      <c r="BC59" s="81">
        <f t="shared" si="102"/>
        <v>0</v>
      </c>
      <c r="BD59" s="81">
        <f t="shared" si="102"/>
        <v>0</v>
      </c>
      <c r="BE59" s="81">
        <f t="shared" si="102"/>
        <v>0</v>
      </c>
      <c r="BF59" s="81">
        <f t="shared" si="102"/>
        <v>0</v>
      </c>
      <c r="BG59" s="81">
        <f t="shared" si="102"/>
        <v>0</v>
      </c>
      <c r="BH59" s="81">
        <f t="shared" si="102"/>
        <v>0</v>
      </c>
      <c r="BI59" s="81">
        <f t="shared" si="102"/>
        <v>0</v>
      </c>
      <c r="BJ59" s="81">
        <f t="shared" si="102"/>
        <v>0</v>
      </c>
      <c r="BK59" s="81">
        <f t="shared" si="102"/>
        <v>0</v>
      </c>
      <c r="BL59" s="81">
        <f t="shared" si="102"/>
        <v>0</v>
      </c>
      <c r="BM59" s="81">
        <f t="shared" si="102"/>
        <v>0</v>
      </c>
      <c r="BN59" s="81">
        <f t="shared" si="102"/>
        <v>0</v>
      </c>
      <c r="BO59" s="81">
        <f t="shared" si="102"/>
        <v>0</v>
      </c>
      <c r="BP59" s="81">
        <f t="shared" si="102"/>
        <v>0</v>
      </c>
      <c r="BQ59" s="81">
        <f t="shared" si="102"/>
        <v>0</v>
      </c>
    </row>
    <row r="60" spans="1:69">
      <c r="F60" s="83"/>
      <c r="I60" s="80" t="s">
        <v>109</v>
      </c>
      <c r="J60" s="81">
        <f t="shared" ref="J60:AO60" si="103">IF($C58&lt;&gt;0,+IF(AND(J$2&gt;VLOOKUP($D58,calendar,2,0),J$2&lt;=VLOOKUP($E58,calendar,2,0)),IF(((YEAR(J$2)-YEAR(VLOOKUP($E58,calendar,2,0)))*12+MONTH(J$2)-MONTH(VLOOKUP($E58,calendar,2,0)))/VLOOKUP($G58,frequency,2,0)-INT(((YEAR(J$2)-YEAR(VLOOKUP($E58,calendar,2,0)))*12+MONTH(J$2)-MONTH(VLOOKUP($E58,calendar,2,0)))/VLOOKUP($G58,frequency,2,0))=0,-$F58*$C58/VLOOKUP($G58,frequency,3,0),0),0),0)</f>
        <v>0</v>
      </c>
      <c r="K60" s="81">
        <f t="shared" si="103"/>
        <v>0</v>
      </c>
      <c r="L60" s="81">
        <f t="shared" si="103"/>
        <v>0</v>
      </c>
      <c r="M60" s="81">
        <f t="shared" si="103"/>
        <v>0</v>
      </c>
      <c r="N60" s="81">
        <f t="shared" si="103"/>
        <v>0</v>
      </c>
      <c r="O60" s="81">
        <f t="shared" si="103"/>
        <v>0</v>
      </c>
      <c r="P60" s="81">
        <f t="shared" si="103"/>
        <v>0</v>
      </c>
      <c r="Q60" s="81">
        <f t="shared" si="103"/>
        <v>0</v>
      </c>
      <c r="R60" s="81">
        <f t="shared" si="103"/>
        <v>0</v>
      </c>
      <c r="S60" s="81">
        <f t="shared" si="103"/>
        <v>0</v>
      </c>
      <c r="T60" s="81">
        <f t="shared" si="103"/>
        <v>0</v>
      </c>
      <c r="U60" s="81">
        <f t="shared" si="103"/>
        <v>0</v>
      </c>
      <c r="V60" s="81">
        <f t="shared" si="103"/>
        <v>0</v>
      </c>
      <c r="W60" s="81">
        <f t="shared" si="103"/>
        <v>0</v>
      </c>
      <c r="X60" s="81">
        <f t="shared" si="103"/>
        <v>0</v>
      </c>
      <c r="Y60" s="81">
        <f t="shared" si="103"/>
        <v>0</v>
      </c>
      <c r="Z60" s="81">
        <f t="shared" si="103"/>
        <v>0</v>
      </c>
      <c r="AA60" s="81">
        <f t="shared" si="103"/>
        <v>0</v>
      </c>
      <c r="AB60" s="81">
        <f t="shared" si="103"/>
        <v>0</v>
      </c>
      <c r="AC60" s="81">
        <f t="shared" si="103"/>
        <v>0</v>
      </c>
      <c r="AD60" s="81">
        <f t="shared" si="103"/>
        <v>0</v>
      </c>
      <c r="AE60" s="81">
        <f t="shared" si="103"/>
        <v>0</v>
      </c>
      <c r="AF60" s="81">
        <f t="shared" si="103"/>
        <v>0</v>
      </c>
      <c r="AG60" s="81">
        <f t="shared" si="103"/>
        <v>0</v>
      </c>
      <c r="AH60" s="81">
        <f t="shared" si="103"/>
        <v>0</v>
      </c>
      <c r="AI60" s="81">
        <f t="shared" si="103"/>
        <v>0</v>
      </c>
      <c r="AJ60" s="81">
        <f t="shared" si="103"/>
        <v>0</v>
      </c>
      <c r="AK60" s="81">
        <f t="shared" si="103"/>
        <v>0</v>
      </c>
      <c r="AL60" s="81">
        <f t="shared" si="103"/>
        <v>0</v>
      </c>
      <c r="AM60" s="81">
        <f t="shared" si="103"/>
        <v>0</v>
      </c>
      <c r="AN60" s="81">
        <f t="shared" si="103"/>
        <v>0</v>
      </c>
      <c r="AO60" s="81">
        <f t="shared" si="103"/>
        <v>0</v>
      </c>
      <c r="AP60" s="81">
        <f t="shared" ref="AP60:BQ60" si="104">IF($C58&lt;&gt;0,+IF(AND(AP$2&gt;VLOOKUP($D58,calendar,2,0),AP$2&lt;=VLOOKUP($E58,calendar,2,0)),IF(((YEAR(AP$2)-YEAR(VLOOKUP($E58,calendar,2,0)))*12+MONTH(AP$2)-MONTH(VLOOKUP($E58,calendar,2,0)))/VLOOKUP($G58,frequency,2,0)-INT(((YEAR(AP$2)-YEAR(VLOOKUP($E58,calendar,2,0)))*12+MONTH(AP$2)-MONTH(VLOOKUP($E58,calendar,2,0)))/VLOOKUP($G58,frequency,2,0))=0,-$F58*$C58/VLOOKUP($G58,frequency,3,0),0),0),0)</f>
        <v>0</v>
      </c>
      <c r="AQ60" s="81">
        <f t="shared" si="104"/>
        <v>0</v>
      </c>
      <c r="AR60" s="81">
        <f t="shared" si="104"/>
        <v>0</v>
      </c>
      <c r="AS60" s="81">
        <f t="shared" si="104"/>
        <v>0</v>
      </c>
      <c r="AT60" s="81">
        <f t="shared" si="104"/>
        <v>0</v>
      </c>
      <c r="AU60" s="81">
        <f t="shared" si="104"/>
        <v>0</v>
      </c>
      <c r="AV60" s="81">
        <f t="shared" si="104"/>
        <v>0</v>
      </c>
      <c r="AW60" s="81">
        <f t="shared" si="104"/>
        <v>0</v>
      </c>
      <c r="AX60" s="81">
        <f t="shared" si="104"/>
        <v>0</v>
      </c>
      <c r="AY60" s="81">
        <f t="shared" si="104"/>
        <v>0</v>
      </c>
      <c r="AZ60" s="81">
        <f t="shared" si="104"/>
        <v>0</v>
      </c>
      <c r="BA60" s="81">
        <f t="shared" si="104"/>
        <v>0</v>
      </c>
      <c r="BB60" s="81">
        <f t="shared" si="104"/>
        <v>0</v>
      </c>
      <c r="BC60" s="81">
        <f t="shared" si="104"/>
        <v>0</v>
      </c>
      <c r="BD60" s="81">
        <f t="shared" si="104"/>
        <v>0</v>
      </c>
      <c r="BE60" s="81">
        <f t="shared" si="104"/>
        <v>0</v>
      </c>
      <c r="BF60" s="81">
        <f t="shared" si="104"/>
        <v>0</v>
      </c>
      <c r="BG60" s="81">
        <f t="shared" si="104"/>
        <v>0</v>
      </c>
      <c r="BH60" s="81">
        <f t="shared" si="104"/>
        <v>0</v>
      </c>
      <c r="BI60" s="81">
        <f t="shared" si="104"/>
        <v>0</v>
      </c>
      <c r="BJ60" s="81">
        <f t="shared" si="104"/>
        <v>0</v>
      </c>
      <c r="BK60" s="81">
        <f t="shared" si="104"/>
        <v>0</v>
      </c>
      <c r="BL60" s="81">
        <f t="shared" si="104"/>
        <v>0</v>
      </c>
      <c r="BM60" s="81">
        <f t="shared" si="104"/>
        <v>0</v>
      </c>
      <c r="BN60" s="81">
        <f t="shared" si="104"/>
        <v>0</v>
      </c>
      <c r="BO60" s="81">
        <f t="shared" si="104"/>
        <v>0</v>
      </c>
      <c r="BP60" s="81">
        <f t="shared" si="104"/>
        <v>0</v>
      </c>
      <c r="BQ60" s="81">
        <f t="shared" si="104"/>
        <v>0</v>
      </c>
    </row>
    <row r="61" spans="1:69">
      <c r="A61" s="87" t="s">
        <v>121</v>
      </c>
      <c r="B61" s="80" t="s">
        <v>118</v>
      </c>
      <c r="C61" s="94"/>
      <c r="D61" s="82"/>
      <c r="E61" s="82"/>
      <c r="F61" s="83"/>
      <c r="G61" s="80" t="s">
        <v>88</v>
      </c>
      <c r="I61" s="80" t="s">
        <v>107</v>
      </c>
      <c r="J61" s="81">
        <f t="shared" ref="J61:AO61" si="105">IF($C61&lt;&gt;0,IF(VLOOKUP($D61,calendar,2,0)=J$2,$C61,0),0)</f>
        <v>0</v>
      </c>
      <c r="K61" s="81">
        <f t="shared" si="105"/>
        <v>0</v>
      </c>
      <c r="L61" s="81">
        <f t="shared" si="105"/>
        <v>0</v>
      </c>
      <c r="M61" s="81">
        <f t="shared" si="105"/>
        <v>0</v>
      </c>
      <c r="N61" s="81">
        <f t="shared" si="105"/>
        <v>0</v>
      </c>
      <c r="O61" s="81">
        <f t="shared" si="105"/>
        <v>0</v>
      </c>
      <c r="P61" s="81">
        <f t="shared" si="105"/>
        <v>0</v>
      </c>
      <c r="Q61" s="81">
        <f t="shared" si="105"/>
        <v>0</v>
      </c>
      <c r="R61" s="81">
        <f t="shared" si="105"/>
        <v>0</v>
      </c>
      <c r="S61" s="81">
        <f t="shared" si="105"/>
        <v>0</v>
      </c>
      <c r="T61" s="81">
        <f t="shared" si="105"/>
        <v>0</v>
      </c>
      <c r="U61" s="81">
        <f t="shared" si="105"/>
        <v>0</v>
      </c>
      <c r="V61" s="81">
        <f t="shared" si="105"/>
        <v>0</v>
      </c>
      <c r="W61" s="81">
        <f t="shared" si="105"/>
        <v>0</v>
      </c>
      <c r="X61" s="81">
        <f t="shared" si="105"/>
        <v>0</v>
      </c>
      <c r="Y61" s="81">
        <f t="shared" si="105"/>
        <v>0</v>
      </c>
      <c r="Z61" s="81">
        <f t="shared" si="105"/>
        <v>0</v>
      </c>
      <c r="AA61" s="81">
        <f t="shared" si="105"/>
        <v>0</v>
      </c>
      <c r="AB61" s="81">
        <f t="shared" si="105"/>
        <v>0</v>
      </c>
      <c r="AC61" s="81">
        <f t="shared" si="105"/>
        <v>0</v>
      </c>
      <c r="AD61" s="81">
        <f t="shared" si="105"/>
        <v>0</v>
      </c>
      <c r="AE61" s="81">
        <f t="shared" si="105"/>
        <v>0</v>
      </c>
      <c r="AF61" s="81">
        <f t="shared" si="105"/>
        <v>0</v>
      </c>
      <c r="AG61" s="81">
        <f t="shared" si="105"/>
        <v>0</v>
      </c>
      <c r="AH61" s="81">
        <f t="shared" si="105"/>
        <v>0</v>
      </c>
      <c r="AI61" s="81">
        <f t="shared" si="105"/>
        <v>0</v>
      </c>
      <c r="AJ61" s="81">
        <f t="shared" si="105"/>
        <v>0</v>
      </c>
      <c r="AK61" s="81">
        <f t="shared" si="105"/>
        <v>0</v>
      </c>
      <c r="AL61" s="81">
        <f t="shared" si="105"/>
        <v>0</v>
      </c>
      <c r="AM61" s="81">
        <f t="shared" si="105"/>
        <v>0</v>
      </c>
      <c r="AN61" s="81">
        <f t="shared" si="105"/>
        <v>0</v>
      </c>
      <c r="AO61" s="81">
        <f t="shared" si="105"/>
        <v>0</v>
      </c>
      <c r="AP61" s="81">
        <f t="shared" ref="AP61:BQ61" si="106">IF($C61&lt;&gt;0,IF(VLOOKUP($D61,calendar,2,0)=AP$2,$C61,0),0)</f>
        <v>0</v>
      </c>
      <c r="AQ61" s="81">
        <f t="shared" si="106"/>
        <v>0</v>
      </c>
      <c r="AR61" s="81">
        <f t="shared" si="106"/>
        <v>0</v>
      </c>
      <c r="AS61" s="81">
        <f t="shared" si="106"/>
        <v>0</v>
      </c>
      <c r="AT61" s="81">
        <f t="shared" si="106"/>
        <v>0</v>
      </c>
      <c r="AU61" s="81">
        <f t="shared" si="106"/>
        <v>0</v>
      </c>
      <c r="AV61" s="81">
        <f t="shared" si="106"/>
        <v>0</v>
      </c>
      <c r="AW61" s="81">
        <f t="shared" si="106"/>
        <v>0</v>
      </c>
      <c r="AX61" s="81">
        <f t="shared" si="106"/>
        <v>0</v>
      </c>
      <c r="AY61" s="81">
        <f t="shared" si="106"/>
        <v>0</v>
      </c>
      <c r="AZ61" s="81">
        <f t="shared" si="106"/>
        <v>0</v>
      </c>
      <c r="BA61" s="81">
        <f t="shared" si="106"/>
        <v>0</v>
      </c>
      <c r="BB61" s="81">
        <f t="shared" si="106"/>
        <v>0</v>
      </c>
      <c r="BC61" s="81">
        <f t="shared" si="106"/>
        <v>0</v>
      </c>
      <c r="BD61" s="81">
        <f t="shared" si="106"/>
        <v>0</v>
      </c>
      <c r="BE61" s="81">
        <f t="shared" si="106"/>
        <v>0</v>
      </c>
      <c r="BF61" s="81">
        <f t="shared" si="106"/>
        <v>0</v>
      </c>
      <c r="BG61" s="81">
        <f t="shared" si="106"/>
        <v>0</v>
      </c>
      <c r="BH61" s="81">
        <f t="shared" si="106"/>
        <v>0</v>
      </c>
      <c r="BI61" s="81">
        <f t="shared" si="106"/>
        <v>0</v>
      </c>
      <c r="BJ61" s="81">
        <f t="shared" si="106"/>
        <v>0</v>
      </c>
      <c r="BK61" s="81">
        <f t="shared" si="106"/>
        <v>0</v>
      </c>
      <c r="BL61" s="81">
        <f t="shared" si="106"/>
        <v>0</v>
      </c>
      <c r="BM61" s="81">
        <f t="shared" si="106"/>
        <v>0</v>
      </c>
      <c r="BN61" s="81">
        <f t="shared" si="106"/>
        <v>0</v>
      </c>
      <c r="BO61" s="81">
        <f t="shared" si="106"/>
        <v>0</v>
      </c>
      <c r="BP61" s="81">
        <f t="shared" si="106"/>
        <v>0</v>
      </c>
      <c r="BQ61" s="81">
        <f t="shared" si="106"/>
        <v>0</v>
      </c>
    </row>
    <row r="62" spans="1:69">
      <c r="I62" s="80" t="s">
        <v>119</v>
      </c>
      <c r="J62" s="81">
        <f t="shared" ref="J62:AO62" si="107">IF($C61&lt;&gt;0,IF(VLOOKUP($E61,calendar,2,0)=J$2,-$C61,0),0)</f>
        <v>0</v>
      </c>
      <c r="K62" s="81">
        <f t="shared" si="107"/>
        <v>0</v>
      </c>
      <c r="L62" s="81">
        <f t="shared" si="107"/>
        <v>0</v>
      </c>
      <c r="M62" s="81">
        <f t="shared" si="107"/>
        <v>0</v>
      </c>
      <c r="N62" s="81">
        <f t="shared" si="107"/>
        <v>0</v>
      </c>
      <c r="O62" s="81">
        <f t="shared" si="107"/>
        <v>0</v>
      </c>
      <c r="P62" s="81">
        <f t="shared" si="107"/>
        <v>0</v>
      </c>
      <c r="Q62" s="81">
        <f t="shared" si="107"/>
        <v>0</v>
      </c>
      <c r="R62" s="81">
        <f t="shared" si="107"/>
        <v>0</v>
      </c>
      <c r="S62" s="81">
        <f t="shared" si="107"/>
        <v>0</v>
      </c>
      <c r="T62" s="81">
        <f t="shared" si="107"/>
        <v>0</v>
      </c>
      <c r="U62" s="81">
        <f t="shared" si="107"/>
        <v>0</v>
      </c>
      <c r="V62" s="81">
        <f t="shared" si="107"/>
        <v>0</v>
      </c>
      <c r="W62" s="81">
        <f t="shared" si="107"/>
        <v>0</v>
      </c>
      <c r="X62" s="81">
        <f t="shared" si="107"/>
        <v>0</v>
      </c>
      <c r="Y62" s="81">
        <f t="shared" si="107"/>
        <v>0</v>
      </c>
      <c r="Z62" s="81">
        <f t="shared" si="107"/>
        <v>0</v>
      </c>
      <c r="AA62" s="81">
        <f t="shared" si="107"/>
        <v>0</v>
      </c>
      <c r="AB62" s="81">
        <f t="shared" si="107"/>
        <v>0</v>
      </c>
      <c r="AC62" s="81">
        <f t="shared" si="107"/>
        <v>0</v>
      </c>
      <c r="AD62" s="81">
        <f t="shared" si="107"/>
        <v>0</v>
      </c>
      <c r="AE62" s="81">
        <f t="shared" si="107"/>
        <v>0</v>
      </c>
      <c r="AF62" s="81">
        <f t="shared" si="107"/>
        <v>0</v>
      </c>
      <c r="AG62" s="81">
        <f t="shared" si="107"/>
        <v>0</v>
      </c>
      <c r="AH62" s="81">
        <f t="shared" si="107"/>
        <v>0</v>
      </c>
      <c r="AI62" s="81">
        <f t="shared" si="107"/>
        <v>0</v>
      </c>
      <c r="AJ62" s="81">
        <f t="shared" si="107"/>
        <v>0</v>
      </c>
      <c r="AK62" s="81">
        <f t="shared" si="107"/>
        <v>0</v>
      </c>
      <c r="AL62" s="81">
        <f t="shared" si="107"/>
        <v>0</v>
      </c>
      <c r="AM62" s="81">
        <f t="shared" si="107"/>
        <v>0</v>
      </c>
      <c r="AN62" s="81">
        <f t="shared" si="107"/>
        <v>0</v>
      </c>
      <c r="AO62" s="81">
        <f t="shared" si="107"/>
        <v>0</v>
      </c>
      <c r="AP62" s="81">
        <f t="shared" ref="AP62:BQ62" si="108">IF($C61&lt;&gt;0,IF(VLOOKUP($E61,calendar,2,0)=AP$2,-$C61,0),0)</f>
        <v>0</v>
      </c>
      <c r="AQ62" s="81">
        <f t="shared" si="108"/>
        <v>0</v>
      </c>
      <c r="AR62" s="81">
        <f t="shared" si="108"/>
        <v>0</v>
      </c>
      <c r="AS62" s="81">
        <f t="shared" si="108"/>
        <v>0</v>
      </c>
      <c r="AT62" s="81">
        <f t="shared" si="108"/>
        <v>0</v>
      </c>
      <c r="AU62" s="81">
        <f t="shared" si="108"/>
        <v>0</v>
      </c>
      <c r="AV62" s="81">
        <f t="shared" si="108"/>
        <v>0</v>
      </c>
      <c r="AW62" s="81">
        <f t="shared" si="108"/>
        <v>0</v>
      </c>
      <c r="AX62" s="81">
        <f t="shared" si="108"/>
        <v>0</v>
      </c>
      <c r="AY62" s="81">
        <f t="shared" si="108"/>
        <v>0</v>
      </c>
      <c r="AZ62" s="81">
        <f t="shared" si="108"/>
        <v>0</v>
      </c>
      <c r="BA62" s="81">
        <f t="shared" si="108"/>
        <v>0</v>
      </c>
      <c r="BB62" s="81">
        <f t="shared" si="108"/>
        <v>0</v>
      </c>
      <c r="BC62" s="81">
        <f t="shared" si="108"/>
        <v>0</v>
      </c>
      <c r="BD62" s="81">
        <f t="shared" si="108"/>
        <v>0</v>
      </c>
      <c r="BE62" s="81">
        <f t="shared" si="108"/>
        <v>0</v>
      </c>
      <c r="BF62" s="81">
        <f t="shared" si="108"/>
        <v>0</v>
      </c>
      <c r="BG62" s="81">
        <f t="shared" si="108"/>
        <v>0</v>
      </c>
      <c r="BH62" s="81">
        <f t="shared" si="108"/>
        <v>0</v>
      </c>
      <c r="BI62" s="81">
        <f t="shared" si="108"/>
        <v>0</v>
      </c>
      <c r="BJ62" s="81">
        <f t="shared" si="108"/>
        <v>0</v>
      </c>
      <c r="BK62" s="81">
        <f t="shared" si="108"/>
        <v>0</v>
      </c>
      <c r="BL62" s="81">
        <f t="shared" si="108"/>
        <v>0</v>
      </c>
      <c r="BM62" s="81">
        <f t="shared" si="108"/>
        <v>0</v>
      </c>
      <c r="BN62" s="81">
        <f t="shared" si="108"/>
        <v>0</v>
      </c>
      <c r="BO62" s="81">
        <f t="shared" si="108"/>
        <v>0</v>
      </c>
      <c r="BP62" s="81">
        <f t="shared" si="108"/>
        <v>0</v>
      </c>
      <c r="BQ62" s="81">
        <f t="shared" si="108"/>
        <v>0</v>
      </c>
    </row>
    <row r="63" spans="1:69">
      <c r="I63" s="80" t="s">
        <v>109</v>
      </c>
      <c r="J63" s="81">
        <f t="shared" ref="J63:AO63" si="109">IF($C61&lt;&gt;0,+IF(AND(J$2&gt;VLOOKUP($D61,calendar,2,0),J$2&lt;=VLOOKUP($E61,calendar,2,0)),IF(((YEAR(J$2)-YEAR(VLOOKUP($E61,calendar,2,0)))*12+MONTH(J$2)-MONTH(VLOOKUP($E61,calendar,2,0)))/VLOOKUP($G61,frequency,2,0)-INT(((YEAR(J$2)-YEAR(VLOOKUP($E61,calendar,2,0)))*12+MONTH(J$2)-MONTH(VLOOKUP($E61,calendar,2,0)))/VLOOKUP($G61,frequency,2,0))=0,-$F61*$C61/VLOOKUP($G61,frequency,3,0),0),0),0)</f>
        <v>0</v>
      </c>
      <c r="K63" s="81">
        <f t="shared" si="109"/>
        <v>0</v>
      </c>
      <c r="L63" s="81">
        <f t="shared" si="109"/>
        <v>0</v>
      </c>
      <c r="M63" s="81">
        <f t="shared" si="109"/>
        <v>0</v>
      </c>
      <c r="N63" s="81">
        <f t="shared" si="109"/>
        <v>0</v>
      </c>
      <c r="O63" s="81">
        <f t="shared" si="109"/>
        <v>0</v>
      </c>
      <c r="P63" s="81">
        <f t="shared" si="109"/>
        <v>0</v>
      </c>
      <c r="Q63" s="81">
        <f t="shared" si="109"/>
        <v>0</v>
      </c>
      <c r="R63" s="81">
        <f t="shared" si="109"/>
        <v>0</v>
      </c>
      <c r="S63" s="81">
        <f t="shared" si="109"/>
        <v>0</v>
      </c>
      <c r="T63" s="81">
        <f t="shared" si="109"/>
        <v>0</v>
      </c>
      <c r="U63" s="81">
        <f t="shared" si="109"/>
        <v>0</v>
      </c>
      <c r="V63" s="81">
        <f t="shared" si="109"/>
        <v>0</v>
      </c>
      <c r="W63" s="81">
        <f t="shared" si="109"/>
        <v>0</v>
      </c>
      <c r="X63" s="81">
        <f t="shared" si="109"/>
        <v>0</v>
      </c>
      <c r="Y63" s="81">
        <f t="shared" si="109"/>
        <v>0</v>
      </c>
      <c r="Z63" s="81">
        <f t="shared" si="109"/>
        <v>0</v>
      </c>
      <c r="AA63" s="81">
        <f t="shared" si="109"/>
        <v>0</v>
      </c>
      <c r="AB63" s="81">
        <f t="shared" si="109"/>
        <v>0</v>
      </c>
      <c r="AC63" s="81">
        <f t="shared" si="109"/>
        <v>0</v>
      </c>
      <c r="AD63" s="81">
        <f t="shared" si="109"/>
        <v>0</v>
      </c>
      <c r="AE63" s="81">
        <f t="shared" si="109"/>
        <v>0</v>
      </c>
      <c r="AF63" s="81">
        <f t="shared" si="109"/>
        <v>0</v>
      </c>
      <c r="AG63" s="81">
        <f t="shared" si="109"/>
        <v>0</v>
      </c>
      <c r="AH63" s="81">
        <f t="shared" si="109"/>
        <v>0</v>
      </c>
      <c r="AI63" s="81">
        <f t="shared" si="109"/>
        <v>0</v>
      </c>
      <c r="AJ63" s="81">
        <f t="shared" si="109"/>
        <v>0</v>
      </c>
      <c r="AK63" s="81">
        <f t="shared" si="109"/>
        <v>0</v>
      </c>
      <c r="AL63" s="81">
        <f t="shared" si="109"/>
        <v>0</v>
      </c>
      <c r="AM63" s="81">
        <f t="shared" si="109"/>
        <v>0</v>
      </c>
      <c r="AN63" s="81">
        <f t="shared" si="109"/>
        <v>0</v>
      </c>
      <c r="AO63" s="81">
        <f t="shared" si="109"/>
        <v>0</v>
      </c>
      <c r="AP63" s="81">
        <f t="shared" ref="AP63:BQ63" si="110">IF($C61&lt;&gt;0,+IF(AND(AP$2&gt;VLOOKUP($D61,calendar,2,0),AP$2&lt;=VLOOKUP($E61,calendar,2,0)),IF(((YEAR(AP$2)-YEAR(VLOOKUP($E61,calendar,2,0)))*12+MONTH(AP$2)-MONTH(VLOOKUP($E61,calendar,2,0)))/VLOOKUP($G61,frequency,2,0)-INT(((YEAR(AP$2)-YEAR(VLOOKUP($E61,calendar,2,0)))*12+MONTH(AP$2)-MONTH(VLOOKUP($E61,calendar,2,0)))/VLOOKUP($G61,frequency,2,0))=0,-$F61*$C61/VLOOKUP($G61,frequency,3,0),0),0),0)</f>
        <v>0</v>
      </c>
      <c r="AQ63" s="81">
        <f t="shared" si="110"/>
        <v>0</v>
      </c>
      <c r="AR63" s="81">
        <f t="shared" si="110"/>
        <v>0</v>
      </c>
      <c r="AS63" s="81">
        <f t="shared" si="110"/>
        <v>0</v>
      </c>
      <c r="AT63" s="81">
        <f t="shared" si="110"/>
        <v>0</v>
      </c>
      <c r="AU63" s="81">
        <f t="shared" si="110"/>
        <v>0</v>
      </c>
      <c r="AV63" s="81">
        <f t="shared" si="110"/>
        <v>0</v>
      </c>
      <c r="AW63" s="81">
        <f t="shared" si="110"/>
        <v>0</v>
      </c>
      <c r="AX63" s="81">
        <f t="shared" si="110"/>
        <v>0</v>
      </c>
      <c r="AY63" s="81">
        <f t="shared" si="110"/>
        <v>0</v>
      </c>
      <c r="AZ63" s="81">
        <f t="shared" si="110"/>
        <v>0</v>
      </c>
      <c r="BA63" s="81">
        <f t="shared" si="110"/>
        <v>0</v>
      </c>
      <c r="BB63" s="81">
        <f t="shared" si="110"/>
        <v>0</v>
      </c>
      <c r="BC63" s="81">
        <f t="shared" si="110"/>
        <v>0</v>
      </c>
      <c r="BD63" s="81">
        <f t="shared" si="110"/>
        <v>0</v>
      </c>
      <c r="BE63" s="81">
        <f t="shared" si="110"/>
        <v>0</v>
      </c>
      <c r="BF63" s="81">
        <f t="shared" si="110"/>
        <v>0</v>
      </c>
      <c r="BG63" s="81">
        <f t="shared" si="110"/>
        <v>0</v>
      </c>
      <c r="BH63" s="81">
        <f t="shared" si="110"/>
        <v>0</v>
      </c>
      <c r="BI63" s="81">
        <f t="shared" si="110"/>
        <v>0</v>
      </c>
      <c r="BJ63" s="81">
        <f t="shared" si="110"/>
        <v>0</v>
      </c>
      <c r="BK63" s="81">
        <f t="shared" si="110"/>
        <v>0</v>
      </c>
      <c r="BL63" s="81">
        <f t="shared" si="110"/>
        <v>0</v>
      </c>
      <c r="BM63" s="81">
        <f t="shared" si="110"/>
        <v>0</v>
      </c>
      <c r="BN63" s="81">
        <f t="shared" si="110"/>
        <v>0</v>
      </c>
      <c r="BO63" s="81">
        <f t="shared" si="110"/>
        <v>0</v>
      </c>
      <c r="BP63" s="81">
        <f t="shared" si="110"/>
        <v>0</v>
      </c>
      <c r="BQ63" s="81">
        <f t="shared" si="110"/>
        <v>0</v>
      </c>
    </row>
    <row r="65" spans="1:69">
      <c r="J65" s="14">
        <v>43191</v>
      </c>
      <c r="K65" s="14">
        <v>43221</v>
      </c>
      <c r="L65" s="14">
        <v>43252</v>
      </c>
      <c r="M65" s="14">
        <v>43282</v>
      </c>
      <c r="N65" s="14">
        <v>43313</v>
      </c>
      <c r="O65" s="14">
        <v>43344</v>
      </c>
      <c r="P65" s="14">
        <v>43374</v>
      </c>
      <c r="Q65" s="14">
        <v>43405</v>
      </c>
      <c r="R65" s="14">
        <v>43435</v>
      </c>
      <c r="S65" s="14">
        <v>43466</v>
      </c>
      <c r="T65" s="14">
        <v>43497</v>
      </c>
      <c r="U65" s="14">
        <v>43525</v>
      </c>
      <c r="V65" s="13">
        <v>43556</v>
      </c>
      <c r="W65" s="13">
        <v>43586</v>
      </c>
      <c r="X65" s="13">
        <v>43617</v>
      </c>
      <c r="Y65" s="13">
        <v>43647</v>
      </c>
      <c r="Z65" s="13">
        <v>43678</v>
      </c>
      <c r="AA65" s="13">
        <v>43709</v>
      </c>
      <c r="AB65" s="13">
        <v>43739</v>
      </c>
      <c r="AC65" s="13">
        <v>43770</v>
      </c>
      <c r="AD65" s="13">
        <v>43800</v>
      </c>
      <c r="AE65" s="13">
        <v>43831</v>
      </c>
      <c r="AF65" s="13">
        <v>43862</v>
      </c>
      <c r="AG65" s="13">
        <v>43891</v>
      </c>
      <c r="AH65" s="14">
        <v>43922</v>
      </c>
      <c r="AI65" s="14">
        <v>43952</v>
      </c>
      <c r="AJ65" s="14">
        <v>43983</v>
      </c>
      <c r="AK65" s="14">
        <v>44013</v>
      </c>
      <c r="AL65" s="14">
        <v>44044</v>
      </c>
      <c r="AM65" s="14">
        <v>44075</v>
      </c>
      <c r="AN65" s="14">
        <v>44105</v>
      </c>
      <c r="AO65" s="14">
        <v>44136</v>
      </c>
      <c r="AP65" s="14">
        <v>44166</v>
      </c>
      <c r="AQ65" s="14">
        <v>44197</v>
      </c>
      <c r="AR65" s="14">
        <v>44228</v>
      </c>
      <c r="AS65" s="14">
        <v>44256</v>
      </c>
      <c r="AT65" s="13">
        <v>44287</v>
      </c>
      <c r="AU65" s="13">
        <v>44317</v>
      </c>
      <c r="AV65" s="13">
        <v>44348</v>
      </c>
      <c r="AW65" s="13">
        <v>44378</v>
      </c>
      <c r="AX65" s="13">
        <v>44409</v>
      </c>
      <c r="AY65" s="13">
        <v>44440</v>
      </c>
      <c r="AZ65" s="13">
        <v>44470</v>
      </c>
      <c r="BA65" s="13">
        <v>44501</v>
      </c>
      <c r="BB65" s="13">
        <v>44531</v>
      </c>
      <c r="BC65" s="13">
        <v>44562</v>
      </c>
      <c r="BD65" s="13">
        <v>44593</v>
      </c>
      <c r="BE65" s="13">
        <v>44621</v>
      </c>
      <c r="BF65" s="12">
        <v>44652</v>
      </c>
      <c r="BG65" s="12">
        <v>44682</v>
      </c>
      <c r="BH65" s="12">
        <v>44713</v>
      </c>
      <c r="BI65" s="12">
        <v>44743</v>
      </c>
      <c r="BJ65" s="12">
        <v>44774</v>
      </c>
      <c r="BK65" s="12">
        <v>44805</v>
      </c>
      <c r="BL65" s="12">
        <v>44835</v>
      </c>
      <c r="BM65" s="12">
        <v>44866</v>
      </c>
      <c r="BN65" s="12">
        <v>44896</v>
      </c>
      <c r="BO65" s="12">
        <v>44927</v>
      </c>
      <c r="BP65" s="12">
        <v>44958</v>
      </c>
      <c r="BQ65" s="12">
        <v>44986</v>
      </c>
    </row>
    <row r="66" spans="1:69">
      <c r="A66" s="86" t="s">
        <v>81</v>
      </c>
      <c r="B66" s="86" t="s">
        <v>113</v>
      </c>
      <c r="C66" s="91">
        <f>SUM(C46:C55)</f>
        <v>8535000</v>
      </c>
      <c r="F66" s="83"/>
      <c r="G66" s="80" t="s">
        <v>81</v>
      </c>
      <c r="I66" s="86" t="s">
        <v>107</v>
      </c>
      <c r="J66" s="81" t="e">
        <f>SUMIF($I46:$I63,$I66,J46:J63)</f>
        <v>#N/A</v>
      </c>
      <c r="K66" s="81" t="e">
        <f t="shared" ref="K66:BQ66" si="111">SUMIF($I46:$I63,$I66,K46:K63)</f>
        <v>#N/A</v>
      </c>
      <c r="L66" s="81" t="e">
        <f t="shared" si="111"/>
        <v>#N/A</v>
      </c>
      <c r="M66" s="81" t="e">
        <f t="shared" si="111"/>
        <v>#N/A</v>
      </c>
      <c r="N66" s="81" t="e">
        <f>SUMIF($I46:$I63,$I66,N46:N63)</f>
        <v>#N/A</v>
      </c>
      <c r="O66" s="81" t="e">
        <f t="shared" si="111"/>
        <v>#N/A</v>
      </c>
      <c r="P66" s="81" t="e">
        <f t="shared" si="111"/>
        <v>#N/A</v>
      </c>
      <c r="Q66" s="81" t="e">
        <f t="shared" si="111"/>
        <v>#N/A</v>
      </c>
      <c r="R66" s="81" t="e">
        <f>SUMIF($I46:$I63,$I66,R46:R63)</f>
        <v>#N/A</v>
      </c>
      <c r="S66" s="81" t="e">
        <f t="shared" si="111"/>
        <v>#N/A</v>
      </c>
      <c r="T66" s="81" t="e">
        <f t="shared" si="111"/>
        <v>#N/A</v>
      </c>
      <c r="U66" s="81" t="e">
        <f t="shared" si="111"/>
        <v>#N/A</v>
      </c>
      <c r="V66" s="81" t="e">
        <f t="shared" si="111"/>
        <v>#N/A</v>
      </c>
      <c r="W66" s="81" t="e">
        <f t="shared" si="111"/>
        <v>#N/A</v>
      </c>
      <c r="X66" s="81" t="e">
        <f t="shared" si="111"/>
        <v>#N/A</v>
      </c>
      <c r="Y66" s="81" t="e">
        <f t="shared" si="111"/>
        <v>#N/A</v>
      </c>
      <c r="Z66" s="81" t="e">
        <f t="shared" si="111"/>
        <v>#N/A</v>
      </c>
      <c r="AA66" s="81" t="e">
        <f t="shared" si="111"/>
        <v>#N/A</v>
      </c>
      <c r="AB66" s="81" t="e">
        <f t="shared" si="111"/>
        <v>#N/A</v>
      </c>
      <c r="AC66" s="81" t="e">
        <f t="shared" si="111"/>
        <v>#N/A</v>
      </c>
      <c r="AD66" s="81" t="e">
        <f t="shared" si="111"/>
        <v>#N/A</v>
      </c>
      <c r="AE66" s="81" t="e">
        <f t="shared" si="111"/>
        <v>#N/A</v>
      </c>
      <c r="AF66" s="81" t="e">
        <f t="shared" si="111"/>
        <v>#N/A</v>
      </c>
      <c r="AG66" s="81" t="e">
        <f t="shared" si="111"/>
        <v>#N/A</v>
      </c>
      <c r="AH66" s="81" t="e">
        <f t="shared" si="111"/>
        <v>#N/A</v>
      </c>
      <c r="AI66" s="81" t="e">
        <f t="shared" si="111"/>
        <v>#N/A</v>
      </c>
      <c r="AJ66" s="81" t="e">
        <f t="shared" si="111"/>
        <v>#N/A</v>
      </c>
      <c r="AK66" s="81" t="e">
        <f t="shared" si="111"/>
        <v>#N/A</v>
      </c>
      <c r="AL66" s="81" t="e">
        <f t="shared" si="111"/>
        <v>#N/A</v>
      </c>
      <c r="AM66" s="81" t="e">
        <f t="shared" si="111"/>
        <v>#N/A</v>
      </c>
      <c r="AN66" s="81" t="e">
        <f t="shared" si="111"/>
        <v>#N/A</v>
      </c>
      <c r="AO66" s="81" t="e">
        <f t="shared" si="111"/>
        <v>#N/A</v>
      </c>
      <c r="AP66" s="81" t="e">
        <f t="shared" si="111"/>
        <v>#N/A</v>
      </c>
      <c r="AQ66" s="81" t="e">
        <f t="shared" si="111"/>
        <v>#N/A</v>
      </c>
      <c r="AR66" s="81" t="e">
        <f t="shared" si="111"/>
        <v>#N/A</v>
      </c>
      <c r="AS66" s="81" t="e">
        <f t="shared" si="111"/>
        <v>#N/A</v>
      </c>
      <c r="AT66" s="81" t="e">
        <f t="shared" si="111"/>
        <v>#N/A</v>
      </c>
      <c r="AU66" s="81" t="e">
        <f t="shared" si="111"/>
        <v>#N/A</v>
      </c>
      <c r="AV66" s="81" t="e">
        <f t="shared" si="111"/>
        <v>#N/A</v>
      </c>
      <c r="AW66" s="81" t="e">
        <f t="shared" si="111"/>
        <v>#N/A</v>
      </c>
      <c r="AX66" s="81" t="e">
        <f t="shared" si="111"/>
        <v>#N/A</v>
      </c>
      <c r="AY66" s="81" t="e">
        <f t="shared" si="111"/>
        <v>#N/A</v>
      </c>
      <c r="AZ66" s="81" t="e">
        <f t="shared" si="111"/>
        <v>#N/A</v>
      </c>
      <c r="BA66" s="81" t="e">
        <f t="shared" si="111"/>
        <v>#N/A</v>
      </c>
      <c r="BB66" s="81" t="e">
        <f t="shared" si="111"/>
        <v>#N/A</v>
      </c>
      <c r="BC66" s="81" t="e">
        <f t="shared" si="111"/>
        <v>#N/A</v>
      </c>
      <c r="BD66" s="81" t="e">
        <f t="shared" si="111"/>
        <v>#N/A</v>
      </c>
      <c r="BE66" s="81" t="e">
        <f t="shared" si="111"/>
        <v>#N/A</v>
      </c>
      <c r="BF66" s="81" t="e">
        <f t="shared" si="111"/>
        <v>#N/A</v>
      </c>
      <c r="BG66" s="81" t="e">
        <f t="shared" si="111"/>
        <v>#N/A</v>
      </c>
      <c r="BH66" s="81" t="e">
        <f t="shared" si="111"/>
        <v>#N/A</v>
      </c>
      <c r="BI66" s="81" t="e">
        <f t="shared" si="111"/>
        <v>#N/A</v>
      </c>
      <c r="BJ66" s="81" t="e">
        <f t="shared" si="111"/>
        <v>#N/A</v>
      </c>
      <c r="BK66" s="81" t="e">
        <f t="shared" si="111"/>
        <v>#N/A</v>
      </c>
      <c r="BL66" s="81" t="e">
        <f t="shared" si="111"/>
        <v>#N/A</v>
      </c>
      <c r="BM66" s="81" t="e">
        <f t="shared" si="111"/>
        <v>#N/A</v>
      </c>
      <c r="BN66" s="81" t="e">
        <f t="shared" si="111"/>
        <v>#N/A</v>
      </c>
      <c r="BO66" s="81" t="e">
        <f t="shared" si="111"/>
        <v>#N/A</v>
      </c>
      <c r="BP66" s="81" t="e">
        <f t="shared" si="111"/>
        <v>#N/A</v>
      </c>
      <c r="BQ66" s="81" t="e">
        <f t="shared" si="111"/>
        <v>#N/A</v>
      </c>
    </row>
    <row r="67" spans="1:69">
      <c r="C67" s="84"/>
      <c r="F67" s="83"/>
      <c r="I67" s="86" t="s">
        <v>119</v>
      </c>
      <c r="J67" s="81">
        <f>SUMIF($I46:$I64,$I67,J46:J64)</f>
        <v>0</v>
      </c>
      <c r="K67" s="81">
        <f t="shared" ref="K67:BQ67" si="112">SUMIF($I46:$I64,$I67,K46:K64)</f>
        <v>0</v>
      </c>
      <c r="L67" s="81">
        <f t="shared" si="112"/>
        <v>0</v>
      </c>
      <c r="M67" s="81">
        <f t="shared" si="112"/>
        <v>0</v>
      </c>
      <c r="N67" s="81">
        <f t="shared" si="112"/>
        <v>0</v>
      </c>
      <c r="O67" s="81">
        <f t="shared" si="112"/>
        <v>0</v>
      </c>
      <c r="P67" s="81">
        <f t="shared" si="112"/>
        <v>0</v>
      </c>
      <c r="Q67" s="81">
        <f t="shared" si="112"/>
        <v>0</v>
      </c>
      <c r="R67" s="81">
        <f>SUMIF($I46:$I64,$I67,R46:R64)</f>
        <v>0</v>
      </c>
      <c r="S67" s="81">
        <f t="shared" si="112"/>
        <v>0</v>
      </c>
      <c r="T67" s="81">
        <f t="shared" si="112"/>
        <v>0</v>
      </c>
      <c r="U67" s="81">
        <f t="shared" si="112"/>
        <v>0</v>
      </c>
      <c r="V67" s="81">
        <f t="shared" si="112"/>
        <v>0</v>
      </c>
      <c r="W67" s="81">
        <f t="shared" si="112"/>
        <v>0</v>
      </c>
      <c r="X67" s="81">
        <f t="shared" si="112"/>
        <v>0</v>
      </c>
      <c r="Y67" s="81">
        <f t="shared" si="112"/>
        <v>0</v>
      </c>
      <c r="Z67" s="81">
        <f t="shared" si="112"/>
        <v>0</v>
      </c>
      <c r="AA67" s="81">
        <f t="shared" si="112"/>
        <v>0</v>
      </c>
      <c r="AB67" s="81">
        <f t="shared" si="112"/>
        <v>0</v>
      </c>
      <c r="AC67" s="81">
        <f t="shared" si="112"/>
        <v>0</v>
      </c>
      <c r="AD67" s="81">
        <f t="shared" si="112"/>
        <v>0</v>
      </c>
      <c r="AE67" s="81">
        <f t="shared" si="112"/>
        <v>0</v>
      </c>
      <c r="AF67" s="81">
        <f t="shared" si="112"/>
        <v>0</v>
      </c>
      <c r="AG67" s="81">
        <f t="shared" si="112"/>
        <v>0</v>
      </c>
      <c r="AH67" s="81">
        <f t="shared" si="112"/>
        <v>0</v>
      </c>
      <c r="AI67" s="81">
        <f t="shared" si="112"/>
        <v>0</v>
      </c>
      <c r="AJ67" s="81">
        <f t="shared" si="112"/>
        <v>0</v>
      </c>
      <c r="AK67" s="81">
        <f t="shared" si="112"/>
        <v>0</v>
      </c>
      <c r="AL67" s="81">
        <f t="shared" si="112"/>
        <v>0</v>
      </c>
      <c r="AM67" s="81">
        <f t="shared" si="112"/>
        <v>0</v>
      </c>
      <c r="AN67" s="81">
        <f t="shared" si="112"/>
        <v>0</v>
      </c>
      <c r="AO67" s="81">
        <f t="shared" si="112"/>
        <v>0</v>
      </c>
      <c r="AP67" s="81">
        <f t="shared" si="112"/>
        <v>0</v>
      </c>
      <c r="AQ67" s="81">
        <f t="shared" si="112"/>
        <v>0</v>
      </c>
      <c r="AR67" s="81">
        <f t="shared" si="112"/>
        <v>0</v>
      </c>
      <c r="AS67" s="81">
        <f t="shared" si="112"/>
        <v>0</v>
      </c>
      <c r="AT67" s="81">
        <f t="shared" si="112"/>
        <v>0</v>
      </c>
      <c r="AU67" s="81">
        <f t="shared" si="112"/>
        <v>0</v>
      </c>
      <c r="AV67" s="81">
        <f t="shared" si="112"/>
        <v>0</v>
      </c>
      <c r="AW67" s="81">
        <f t="shared" si="112"/>
        <v>0</v>
      </c>
      <c r="AX67" s="81">
        <f t="shared" si="112"/>
        <v>0</v>
      </c>
      <c r="AY67" s="81">
        <f t="shared" si="112"/>
        <v>0</v>
      </c>
      <c r="AZ67" s="81">
        <f t="shared" si="112"/>
        <v>0</v>
      </c>
      <c r="BA67" s="81">
        <f t="shared" si="112"/>
        <v>0</v>
      </c>
      <c r="BB67" s="81">
        <f t="shared" si="112"/>
        <v>0</v>
      </c>
      <c r="BC67" s="81">
        <f t="shared" si="112"/>
        <v>0</v>
      </c>
      <c r="BD67" s="81">
        <f t="shared" si="112"/>
        <v>0</v>
      </c>
      <c r="BE67" s="81">
        <f t="shared" si="112"/>
        <v>0</v>
      </c>
      <c r="BF67" s="81">
        <f t="shared" si="112"/>
        <v>0</v>
      </c>
      <c r="BG67" s="81">
        <f t="shared" si="112"/>
        <v>0</v>
      </c>
      <c r="BH67" s="81">
        <f t="shared" si="112"/>
        <v>0</v>
      </c>
      <c r="BI67" s="81">
        <f t="shared" si="112"/>
        <v>0</v>
      </c>
      <c r="BJ67" s="81">
        <f t="shared" si="112"/>
        <v>0</v>
      </c>
      <c r="BK67" s="81">
        <f t="shared" si="112"/>
        <v>0</v>
      </c>
      <c r="BL67" s="81">
        <f t="shared" si="112"/>
        <v>0</v>
      </c>
      <c r="BM67" s="81">
        <f t="shared" si="112"/>
        <v>0</v>
      </c>
      <c r="BN67" s="81">
        <f t="shared" si="112"/>
        <v>0</v>
      </c>
      <c r="BO67" s="81">
        <f t="shared" si="112"/>
        <v>0</v>
      </c>
      <c r="BP67" s="81">
        <f t="shared" si="112"/>
        <v>0</v>
      </c>
      <c r="BQ67" s="81">
        <f t="shared" si="112"/>
        <v>0</v>
      </c>
    </row>
    <row r="68" spans="1:69">
      <c r="F68" s="83"/>
      <c r="I68" s="86" t="s">
        <v>109</v>
      </c>
      <c r="J68" s="81" t="e">
        <f>SUMIF($I46:$I65,$I68,J46:J65)</f>
        <v>#N/A</v>
      </c>
      <c r="K68" s="81" t="e">
        <f t="shared" ref="K68:BQ68" si="113">SUMIF($I46:$I65,$I68,K46:K65)</f>
        <v>#N/A</v>
      </c>
      <c r="L68" s="81" t="e">
        <f t="shared" si="113"/>
        <v>#N/A</v>
      </c>
      <c r="M68" s="81" t="e">
        <f t="shared" si="113"/>
        <v>#N/A</v>
      </c>
      <c r="N68" s="81" t="e">
        <f t="shared" si="113"/>
        <v>#N/A</v>
      </c>
      <c r="O68" s="81" t="e">
        <f t="shared" si="113"/>
        <v>#N/A</v>
      </c>
      <c r="P68" s="81" t="e">
        <f t="shared" si="113"/>
        <v>#N/A</v>
      </c>
      <c r="Q68" s="81" t="e">
        <f t="shared" si="113"/>
        <v>#N/A</v>
      </c>
      <c r="R68" s="81" t="e">
        <f t="shared" si="113"/>
        <v>#N/A</v>
      </c>
      <c r="S68" s="81" t="e">
        <f t="shared" si="113"/>
        <v>#N/A</v>
      </c>
      <c r="T68" s="81" t="e">
        <f t="shared" si="113"/>
        <v>#N/A</v>
      </c>
      <c r="U68" s="81" t="e">
        <f t="shared" si="113"/>
        <v>#N/A</v>
      </c>
      <c r="V68" s="81" t="e">
        <f t="shared" si="113"/>
        <v>#N/A</v>
      </c>
      <c r="W68" s="81" t="e">
        <f t="shared" si="113"/>
        <v>#N/A</v>
      </c>
      <c r="X68" s="81" t="e">
        <f t="shared" si="113"/>
        <v>#N/A</v>
      </c>
      <c r="Y68" s="81" t="e">
        <f t="shared" si="113"/>
        <v>#N/A</v>
      </c>
      <c r="Z68" s="81" t="e">
        <f t="shared" si="113"/>
        <v>#N/A</v>
      </c>
      <c r="AA68" s="81" t="e">
        <f t="shared" si="113"/>
        <v>#N/A</v>
      </c>
      <c r="AB68" s="81" t="e">
        <f t="shared" si="113"/>
        <v>#N/A</v>
      </c>
      <c r="AC68" s="81" t="e">
        <f t="shared" si="113"/>
        <v>#N/A</v>
      </c>
      <c r="AD68" s="81" t="e">
        <f t="shared" si="113"/>
        <v>#N/A</v>
      </c>
      <c r="AE68" s="81" t="e">
        <f t="shared" si="113"/>
        <v>#N/A</v>
      </c>
      <c r="AF68" s="81" t="e">
        <f t="shared" si="113"/>
        <v>#N/A</v>
      </c>
      <c r="AG68" s="81" t="e">
        <f t="shared" si="113"/>
        <v>#N/A</v>
      </c>
      <c r="AH68" s="81" t="e">
        <f t="shared" si="113"/>
        <v>#N/A</v>
      </c>
      <c r="AI68" s="81" t="e">
        <f t="shared" si="113"/>
        <v>#N/A</v>
      </c>
      <c r="AJ68" s="81" t="e">
        <f t="shared" si="113"/>
        <v>#N/A</v>
      </c>
      <c r="AK68" s="81" t="e">
        <f t="shared" si="113"/>
        <v>#N/A</v>
      </c>
      <c r="AL68" s="81" t="e">
        <f t="shared" si="113"/>
        <v>#N/A</v>
      </c>
      <c r="AM68" s="81" t="e">
        <f t="shared" si="113"/>
        <v>#N/A</v>
      </c>
      <c r="AN68" s="81" t="e">
        <f t="shared" si="113"/>
        <v>#N/A</v>
      </c>
      <c r="AO68" s="81" t="e">
        <f t="shared" si="113"/>
        <v>#N/A</v>
      </c>
      <c r="AP68" s="81" t="e">
        <f t="shared" si="113"/>
        <v>#N/A</v>
      </c>
      <c r="AQ68" s="81" t="e">
        <f t="shared" si="113"/>
        <v>#N/A</v>
      </c>
      <c r="AR68" s="81" t="e">
        <f t="shared" si="113"/>
        <v>#N/A</v>
      </c>
      <c r="AS68" s="81" t="e">
        <f t="shared" si="113"/>
        <v>#N/A</v>
      </c>
      <c r="AT68" s="81" t="e">
        <f t="shared" si="113"/>
        <v>#N/A</v>
      </c>
      <c r="AU68" s="81" t="e">
        <f t="shared" si="113"/>
        <v>#N/A</v>
      </c>
      <c r="AV68" s="81" t="e">
        <f t="shared" si="113"/>
        <v>#N/A</v>
      </c>
      <c r="AW68" s="81" t="e">
        <f t="shared" si="113"/>
        <v>#N/A</v>
      </c>
      <c r="AX68" s="81" t="e">
        <f t="shared" si="113"/>
        <v>#N/A</v>
      </c>
      <c r="AY68" s="81" t="e">
        <f t="shared" si="113"/>
        <v>#N/A</v>
      </c>
      <c r="AZ68" s="81" t="e">
        <f t="shared" si="113"/>
        <v>#N/A</v>
      </c>
      <c r="BA68" s="81" t="e">
        <f t="shared" si="113"/>
        <v>#N/A</v>
      </c>
      <c r="BB68" s="81" t="e">
        <f t="shared" si="113"/>
        <v>#N/A</v>
      </c>
      <c r="BC68" s="81" t="e">
        <f t="shared" si="113"/>
        <v>#N/A</v>
      </c>
      <c r="BD68" s="81" t="e">
        <f t="shared" si="113"/>
        <v>#N/A</v>
      </c>
      <c r="BE68" s="81" t="e">
        <f t="shared" si="113"/>
        <v>#N/A</v>
      </c>
      <c r="BF68" s="81" t="e">
        <f t="shared" si="113"/>
        <v>#N/A</v>
      </c>
      <c r="BG68" s="81" t="e">
        <f t="shared" si="113"/>
        <v>#N/A</v>
      </c>
      <c r="BH68" s="81" t="e">
        <f t="shared" si="113"/>
        <v>#N/A</v>
      </c>
      <c r="BI68" s="81" t="e">
        <f t="shared" si="113"/>
        <v>#N/A</v>
      </c>
      <c r="BJ68" s="81" t="e">
        <f t="shared" si="113"/>
        <v>#N/A</v>
      </c>
      <c r="BK68" s="81" t="e">
        <f t="shared" si="113"/>
        <v>#N/A</v>
      </c>
      <c r="BL68" s="81" t="e">
        <f t="shared" si="113"/>
        <v>#N/A</v>
      </c>
      <c r="BM68" s="81" t="e">
        <f t="shared" si="113"/>
        <v>#N/A</v>
      </c>
      <c r="BN68" s="81" t="e">
        <f t="shared" si="113"/>
        <v>#N/A</v>
      </c>
      <c r="BO68" s="81" t="e">
        <f t="shared" si="113"/>
        <v>#N/A</v>
      </c>
      <c r="BP68" s="81" t="e">
        <f t="shared" si="113"/>
        <v>#N/A</v>
      </c>
      <c r="BQ68" s="81" t="e">
        <f t="shared" si="113"/>
        <v>#N/A</v>
      </c>
    </row>
    <row r="72" spans="1:69">
      <c r="B72" s="29"/>
      <c r="C72" s="30">
        <v>2019</v>
      </c>
      <c r="D72" s="30">
        <v>2020</v>
      </c>
      <c r="E72" s="30">
        <v>2021</v>
      </c>
      <c r="F72" s="30">
        <v>2022</v>
      </c>
      <c r="G72" s="30">
        <v>2023</v>
      </c>
    </row>
    <row r="73" spans="1:69">
      <c r="B73" s="7" t="s">
        <v>112</v>
      </c>
      <c r="C73" s="2" t="e">
        <f>C41+SUM(J41:U41)+SUM(J42:U42)</f>
        <v>#N/A</v>
      </c>
      <c r="D73" s="2" t="e">
        <f>C73+SUM(V41:AG41)+SUM(V42:AG42)</f>
        <v>#N/A</v>
      </c>
      <c r="E73" s="2" t="e">
        <f>D73+SUM(AH41:AS41)+SUM(AH42:AS42)</f>
        <v>#N/A</v>
      </c>
      <c r="F73" s="2" t="e">
        <f>E73+SUM(AT41:BE41)+SUM(AT42:BE42)</f>
        <v>#N/A</v>
      </c>
      <c r="G73" s="2" t="e">
        <f>F73+SUM(BF41:BQ41)+SUM(BF42:BQ42)</f>
        <v>#N/A</v>
      </c>
    </row>
    <row r="74" spans="1:69">
      <c r="B74" s="28" t="s">
        <v>113</v>
      </c>
      <c r="C74" s="19" t="e">
        <f>SUM(C66)+SUM(J66:U66)+SUM(J67:U67)</f>
        <v>#N/A</v>
      </c>
      <c r="D74" s="19" t="e">
        <f>C74+SUM(V66:AG66)+SUM(V67:AG67)</f>
        <v>#N/A</v>
      </c>
      <c r="E74" s="19" t="e">
        <f>D74+SUM(AH66:AS66)+SUM(AH67:AS67)</f>
        <v>#N/A</v>
      </c>
      <c r="F74" s="19" t="e">
        <f>E74+SUM(AT66:BE66)+SUM(AT67:BE67)</f>
        <v>#N/A</v>
      </c>
      <c r="G74" s="19" t="e">
        <f>F74+SUM(BF66:BQ66)+SUM(BF67:BQ67)</f>
        <v>#N/A</v>
      </c>
    </row>
    <row r="75" spans="1:69">
      <c r="B75" s="26" t="s">
        <v>81</v>
      </c>
      <c r="C75" s="32" t="e">
        <f>SUM(C73:C74)</f>
        <v>#N/A</v>
      </c>
      <c r="D75" s="32" t="e">
        <f>SUM(D73:D74)</f>
        <v>#N/A</v>
      </c>
      <c r="E75" s="32" t="e">
        <f>SUM(E73:E74)</f>
        <v>#N/A</v>
      </c>
      <c r="F75" s="32" t="e">
        <f>SUM(F73:F74)</f>
        <v>#N/A</v>
      </c>
      <c r="G75" s="32" t="e">
        <f>SUM(G73:G74)</f>
        <v>#N/A</v>
      </c>
    </row>
    <row r="79" spans="1:69">
      <c r="C79" s="84"/>
    </row>
    <row r="80" spans="1:69">
      <c r="C80" s="84"/>
    </row>
    <row r="81" spans="3:3">
      <c r="C81" s="84"/>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Support!$AD$4:$AD$6</xm:f>
          </x14:formula1>
          <xm:sqref>G3:G38 G46:G61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1BFC5-8360-B247-8EE0-3856BF0CA50D}">
  <sheetPr codeName="Sheet2"/>
  <dimension ref="A1:EM217"/>
  <sheetViews>
    <sheetView tabSelected="1" zoomScale="125" workbookViewId="0">
      <pane xSplit="8" topLeftCell="K1" activePane="topRight" state="frozen"/>
      <selection pane="topRight" activeCell="T39" sqref="T39"/>
    </sheetView>
  </sheetViews>
  <sheetFormatPr baseColWidth="10" defaultColWidth="10.83203125" defaultRowHeight="16"/>
  <cols>
    <col min="1" max="1" width="32" style="1" bestFit="1" customWidth="1"/>
    <col min="2" max="2" width="14.1640625" style="2" bestFit="1" customWidth="1"/>
    <col min="3" max="3" width="11.83203125" style="1" bestFit="1" customWidth="1"/>
    <col min="4" max="4" width="8.6640625" style="1" customWidth="1"/>
    <col min="5" max="5" width="2.83203125" style="1" hidden="1" customWidth="1"/>
    <col min="6" max="6" width="7.1640625" style="1" customWidth="1"/>
    <col min="7" max="7" width="6.1640625" style="3" customWidth="1"/>
    <col min="8" max="8" width="21.5" style="1" customWidth="1"/>
    <col min="9" max="9" width="30.33203125" style="1" customWidth="1"/>
    <col min="10" max="11" width="10.83203125" style="1"/>
    <col min="12" max="12" width="14.6640625" style="1" bestFit="1" customWidth="1"/>
    <col min="13" max="13" width="14.1640625" style="1" customWidth="1"/>
    <col min="14" max="14" width="14.5" style="1" customWidth="1"/>
    <col min="15" max="15" width="18.5" style="1" bestFit="1" customWidth="1"/>
    <col min="16" max="16" width="15.6640625" style="1" customWidth="1"/>
    <col min="17" max="23" width="17.33203125" style="1" bestFit="1" customWidth="1"/>
    <col min="24" max="24" width="18.1640625" style="1" bestFit="1" customWidth="1"/>
    <col min="25" max="25" width="13.5" style="1" bestFit="1" customWidth="1"/>
    <col min="26" max="26" width="18.33203125" style="1" bestFit="1" customWidth="1"/>
    <col min="27" max="27" width="14.33203125" style="1" customWidth="1"/>
    <col min="28" max="28" width="14.83203125" style="1" customWidth="1"/>
    <col min="29" max="29" width="12.1640625" style="1" customWidth="1"/>
    <col min="30" max="42" width="18.33203125" style="1" bestFit="1" customWidth="1"/>
    <col min="43" max="44" width="19.1640625" style="1" bestFit="1" customWidth="1"/>
    <col min="45" max="47" width="19.33203125" style="1" bestFit="1" customWidth="1"/>
    <col min="48" max="60" width="9.33203125" style="1" customWidth="1"/>
    <col min="61" max="69" width="14.5" style="1" bestFit="1" customWidth="1"/>
    <col min="70" max="70" width="14.83203125" style="1" bestFit="1" customWidth="1"/>
    <col min="71" max="71" width="19.33203125" style="1" bestFit="1" customWidth="1"/>
    <col min="72" max="74" width="7.83203125" style="1" customWidth="1"/>
    <col min="75" max="16384" width="10.83203125" style="1"/>
  </cols>
  <sheetData>
    <row r="1" spans="1:143">
      <c r="L1" s="1">
        <v>1</v>
      </c>
      <c r="M1" s="1">
        <v>2</v>
      </c>
      <c r="N1" s="1">
        <v>3</v>
      </c>
      <c r="O1" s="1">
        <v>4</v>
      </c>
      <c r="P1" s="1">
        <v>5</v>
      </c>
      <c r="Q1" s="1">
        <v>6</v>
      </c>
      <c r="R1" s="1">
        <v>7</v>
      </c>
      <c r="S1" s="1">
        <v>8</v>
      </c>
      <c r="T1" s="1">
        <v>9</v>
      </c>
      <c r="U1" s="1">
        <v>10</v>
      </c>
      <c r="V1" s="1">
        <v>11</v>
      </c>
      <c r="W1" s="1">
        <v>12</v>
      </c>
      <c r="X1" s="1">
        <v>13</v>
      </c>
      <c r="Y1" s="1">
        <v>14</v>
      </c>
      <c r="Z1" s="1">
        <v>15</v>
      </c>
      <c r="AA1" s="1">
        <v>16</v>
      </c>
      <c r="AB1" s="1">
        <v>17</v>
      </c>
      <c r="AC1" s="1">
        <v>18</v>
      </c>
      <c r="AD1" s="1">
        <v>19</v>
      </c>
      <c r="AE1" s="1">
        <v>20</v>
      </c>
      <c r="AF1" s="1">
        <v>21</v>
      </c>
      <c r="AG1" s="1">
        <v>22</v>
      </c>
      <c r="AH1" s="1">
        <v>23</v>
      </c>
      <c r="AI1" s="1">
        <v>24</v>
      </c>
      <c r="AJ1" s="1">
        <v>25</v>
      </c>
      <c r="AK1" s="1">
        <v>26</v>
      </c>
      <c r="AL1" s="1">
        <v>27</v>
      </c>
      <c r="AM1" s="1">
        <v>28</v>
      </c>
      <c r="AN1" s="1">
        <v>29</v>
      </c>
      <c r="AO1" s="1">
        <v>30</v>
      </c>
      <c r="AP1" s="1">
        <v>31</v>
      </c>
      <c r="AQ1" s="1">
        <v>32</v>
      </c>
      <c r="AR1" s="1">
        <v>33</v>
      </c>
      <c r="AS1" s="1">
        <v>34</v>
      </c>
      <c r="AT1" s="1">
        <v>35</v>
      </c>
      <c r="AU1" s="1">
        <v>36</v>
      </c>
      <c r="AV1" s="1">
        <v>37</v>
      </c>
      <c r="AW1" s="1">
        <v>38</v>
      </c>
      <c r="AX1" s="1">
        <v>39</v>
      </c>
      <c r="AY1" s="1">
        <v>40</v>
      </c>
      <c r="AZ1" s="1">
        <v>41</v>
      </c>
      <c r="BA1" s="1">
        <v>42</v>
      </c>
      <c r="BB1" s="1">
        <v>43</v>
      </c>
      <c r="BC1" s="1">
        <v>44</v>
      </c>
      <c r="BD1" s="1">
        <v>45</v>
      </c>
      <c r="BE1" s="1">
        <v>46</v>
      </c>
      <c r="BF1" s="1">
        <v>47</v>
      </c>
      <c r="BG1" s="1">
        <v>48</v>
      </c>
      <c r="BH1" s="1">
        <v>49</v>
      </c>
      <c r="BI1" s="1">
        <v>50</v>
      </c>
      <c r="BJ1" s="1">
        <v>51</v>
      </c>
      <c r="BK1" s="1">
        <v>52</v>
      </c>
      <c r="BL1" s="1">
        <v>53</v>
      </c>
      <c r="BM1" s="1">
        <v>54</v>
      </c>
      <c r="BN1" s="1">
        <v>55</v>
      </c>
      <c r="BO1" s="1">
        <v>56</v>
      </c>
      <c r="BP1" s="1">
        <v>57</v>
      </c>
      <c r="BQ1" s="1">
        <v>58</v>
      </c>
      <c r="BR1" s="1">
        <v>59</v>
      </c>
      <c r="BS1" s="1">
        <v>60</v>
      </c>
    </row>
    <row r="2" spans="1:143">
      <c r="A2" s="186" t="s">
        <v>221</v>
      </c>
      <c r="L2" s="24">
        <v>1</v>
      </c>
      <c r="M2" s="1">
        <v>1</v>
      </c>
      <c r="N2" s="1">
        <v>2</v>
      </c>
      <c r="O2" s="1">
        <f>N2+M2</f>
        <v>3</v>
      </c>
      <c r="P2" s="1">
        <f>O2+N2</f>
        <v>5</v>
      </c>
      <c r="Q2" s="1">
        <f>P2+O2</f>
        <v>8</v>
      </c>
      <c r="R2" s="1">
        <f t="shared" ref="R2:W2" si="0">Q2+P2</f>
        <v>13</v>
      </c>
      <c r="S2" s="1">
        <f t="shared" si="0"/>
        <v>21</v>
      </c>
      <c r="T2" s="1">
        <f t="shared" si="0"/>
        <v>34</v>
      </c>
      <c r="U2" s="1">
        <f t="shared" si="0"/>
        <v>55</v>
      </c>
      <c r="V2" s="1">
        <f t="shared" si="0"/>
        <v>89</v>
      </c>
      <c r="W2" s="1">
        <f t="shared" si="0"/>
        <v>144</v>
      </c>
      <c r="X2" s="174">
        <f>W2*1.05</f>
        <v>151.20000000000002</v>
      </c>
      <c r="Y2" s="174">
        <f t="shared" ref="Y2:BS2" si="1">X2*1.05</f>
        <v>158.76000000000002</v>
      </c>
      <c r="Z2" s="174">
        <f t="shared" si="1"/>
        <v>166.69800000000004</v>
      </c>
      <c r="AA2" s="174">
        <f t="shared" si="1"/>
        <v>175.03290000000004</v>
      </c>
      <c r="AB2" s="174">
        <f t="shared" si="1"/>
        <v>183.78454500000004</v>
      </c>
      <c r="AC2" s="174">
        <f t="shared" si="1"/>
        <v>192.97377225000005</v>
      </c>
      <c r="AD2" s="174">
        <f t="shared" si="1"/>
        <v>202.62246086250008</v>
      </c>
      <c r="AE2" s="174">
        <f t="shared" si="1"/>
        <v>212.75358390562508</v>
      </c>
      <c r="AF2" s="174">
        <f t="shared" si="1"/>
        <v>223.39126310090634</v>
      </c>
      <c r="AG2" s="174">
        <f t="shared" si="1"/>
        <v>234.56082625595167</v>
      </c>
      <c r="AH2" s="174">
        <f t="shared" si="1"/>
        <v>246.28886756874925</v>
      </c>
      <c r="AI2" s="174">
        <f t="shared" si="1"/>
        <v>258.60331094718674</v>
      </c>
      <c r="AJ2" s="174">
        <f t="shared" si="1"/>
        <v>271.53347649454611</v>
      </c>
      <c r="AK2" s="174">
        <f t="shared" si="1"/>
        <v>285.11015031927343</v>
      </c>
      <c r="AL2" s="174">
        <f t="shared" si="1"/>
        <v>299.36565783523713</v>
      </c>
      <c r="AM2" s="174">
        <f t="shared" si="1"/>
        <v>314.333940726999</v>
      </c>
      <c r="AN2" s="174">
        <f t="shared" si="1"/>
        <v>330.05063776334896</v>
      </c>
      <c r="AO2" s="174">
        <f t="shared" si="1"/>
        <v>346.55316965151644</v>
      </c>
      <c r="AP2" s="174">
        <f t="shared" si="1"/>
        <v>363.88082813409227</v>
      </c>
      <c r="AQ2" s="174">
        <f t="shared" si="1"/>
        <v>382.0748695407969</v>
      </c>
      <c r="AR2" s="174">
        <f t="shared" si="1"/>
        <v>401.17861301783677</v>
      </c>
      <c r="AS2" s="174">
        <f t="shared" si="1"/>
        <v>421.23754366872862</v>
      </c>
      <c r="AT2" s="174">
        <f t="shared" si="1"/>
        <v>442.29942085216504</v>
      </c>
      <c r="AU2" s="174">
        <f t="shared" si="1"/>
        <v>464.4143918947733</v>
      </c>
      <c r="AV2" s="174">
        <f t="shared" si="1"/>
        <v>487.63511148951198</v>
      </c>
      <c r="AW2" s="174">
        <f t="shared" si="1"/>
        <v>512.01686706398766</v>
      </c>
      <c r="AX2" s="174">
        <f t="shared" si="1"/>
        <v>537.61771041718703</v>
      </c>
      <c r="AY2" s="174">
        <f t="shared" si="1"/>
        <v>564.49859593804638</v>
      </c>
      <c r="AZ2" s="174">
        <f t="shared" si="1"/>
        <v>592.72352573494868</v>
      </c>
      <c r="BA2" s="174">
        <f t="shared" si="1"/>
        <v>622.35970202169619</v>
      </c>
      <c r="BB2" s="174">
        <f t="shared" si="1"/>
        <v>653.47768712278105</v>
      </c>
      <c r="BC2" s="174">
        <f t="shared" si="1"/>
        <v>686.15157147892012</v>
      </c>
      <c r="BD2" s="174">
        <f t="shared" si="1"/>
        <v>720.45915005286611</v>
      </c>
      <c r="BE2" s="174">
        <f t="shared" si="1"/>
        <v>756.4821075555094</v>
      </c>
      <c r="BF2" s="174">
        <f t="shared" si="1"/>
        <v>794.30621293328488</v>
      </c>
      <c r="BG2" s="174">
        <f t="shared" si="1"/>
        <v>834.02152357994919</v>
      </c>
      <c r="BH2" s="174">
        <f t="shared" si="1"/>
        <v>875.72259975894667</v>
      </c>
      <c r="BI2" s="174">
        <f t="shared" si="1"/>
        <v>919.50872974689401</v>
      </c>
      <c r="BJ2" s="174">
        <f t="shared" si="1"/>
        <v>965.48416623423873</v>
      </c>
      <c r="BK2" s="174">
        <f t="shared" si="1"/>
        <v>1013.7583745459507</v>
      </c>
      <c r="BL2" s="174">
        <f t="shared" si="1"/>
        <v>1064.4462932732483</v>
      </c>
      <c r="BM2" s="174">
        <f t="shared" si="1"/>
        <v>1117.6686079369108</v>
      </c>
      <c r="BN2" s="174">
        <f t="shared" si="1"/>
        <v>1173.5520383337564</v>
      </c>
      <c r="BO2" s="174">
        <f t="shared" si="1"/>
        <v>1232.2296402504442</v>
      </c>
      <c r="BP2" s="174">
        <f t="shared" si="1"/>
        <v>1293.8411222629663</v>
      </c>
      <c r="BQ2" s="174">
        <f t="shared" si="1"/>
        <v>1358.5331783761146</v>
      </c>
      <c r="BR2" s="174">
        <f t="shared" si="1"/>
        <v>1426.4598372949204</v>
      </c>
      <c r="BS2" s="174">
        <f t="shared" si="1"/>
        <v>1497.7828291596663</v>
      </c>
    </row>
    <row r="3" spans="1:143" s="4" customFormat="1" ht="14">
      <c r="L3" s="6" t="s">
        <v>2</v>
      </c>
      <c r="M3" s="6" t="s">
        <v>3</v>
      </c>
      <c r="N3" s="6" t="s">
        <v>4</v>
      </c>
      <c r="O3" s="6" t="s">
        <v>5</v>
      </c>
      <c r="P3" s="6" t="s">
        <v>6</v>
      </c>
      <c r="Q3" s="6" t="s">
        <v>7</v>
      </c>
      <c r="R3" s="6" t="s">
        <v>8</v>
      </c>
      <c r="S3" s="6" t="s">
        <v>9</v>
      </c>
      <c r="T3" s="6" t="s">
        <v>10</v>
      </c>
      <c r="U3" s="6" t="s">
        <v>11</v>
      </c>
      <c r="V3" s="6" t="s">
        <v>12</v>
      </c>
      <c r="W3" s="6" t="s">
        <v>13</v>
      </c>
      <c r="X3" s="4" t="s">
        <v>14</v>
      </c>
      <c r="Y3" s="4" t="s">
        <v>15</v>
      </c>
      <c r="Z3" s="4" t="s">
        <v>16</v>
      </c>
      <c r="AA3" s="4" t="s">
        <v>17</v>
      </c>
      <c r="AB3" s="4" t="s">
        <v>18</v>
      </c>
      <c r="AC3" s="4" t="s">
        <v>19</v>
      </c>
      <c r="AD3" s="4" t="s">
        <v>20</v>
      </c>
      <c r="AE3" s="4" t="s">
        <v>21</v>
      </c>
      <c r="AF3" s="4" t="s">
        <v>22</v>
      </c>
      <c r="AG3" s="4" t="s">
        <v>23</v>
      </c>
      <c r="AH3" s="4" t="s">
        <v>24</v>
      </c>
      <c r="AI3" s="4" t="s">
        <v>25</v>
      </c>
      <c r="AJ3" s="6" t="s">
        <v>26</v>
      </c>
      <c r="AK3" s="6" t="s">
        <v>27</v>
      </c>
      <c r="AL3" s="6" t="s">
        <v>28</v>
      </c>
      <c r="AM3" s="6" t="s">
        <v>29</v>
      </c>
      <c r="AN3" s="6" t="s">
        <v>30</v>
      </c>
      <c r="AO3" s="6" t="s">
        <v>31</v>
      </c>
      <c r="AP3" s="6" t="s">
        <v>32</v>
      </c>
      <c r="AQ3" s="6" t="s">
        <v>33</v>
      </c>
      <c r="AR3" s="6" t="s">
        <v>34</v>
      </c>
      <c r="AS3" s="6" t="s">
        <v>35</v>
      </c>
      <c r="AT3" s="6" t="s">
        <v>36</v>
      </c>
      <c r="AU3" s="6" t="s">
        <v>37</v>
      </c>
      <c r="AV3" s="4" t="s">
        <v>38</v>
      </c>
      <c r="AW3" s="4" t="s">
        <v>39</v>
      </c>
      <c r="AX3" s="4" t="s">
        <v>40</v>
      </c>
      <c r="AY3" s="4" t="s">
        <v>41</v>
      </c>
      <c r="AZ3" s="4" t="s">
        <v>42</v>
      </c>
      <c r="BA3" s="4" t="s">
        <v>43</v>
      </c>
      <c r="BB3" s="4" t="s">
        <v>44</v>
      </c>
      <c r="BC3" s="4" t="s">
        <v>45</v>
      </c>
      <c r="BD3" s="4" t="s">
        <v>46</v>
      </c>
      <c r="BE3" s="4" t="s">
        <v>47</v>
      </c>
      <c r="BF3" s="4" t="s">
        <v>48</v>
      </c>
      <c r="BG3" s="4" t="s">
        <v>49</v>
      </c>
      <c r="BH3" s="6" t="s">
        <v>50</v>
      </c>
      <c r="BI3" s="6" t="s">
        <v>51</v>
      </c>
      <c r="BJ3" s="6" t="s">
        <v>52</v>
      </c>
      <c r="BK3" s="6" t="s">
        <v>53</v>
      </c>
      <c r="BL3" s="6" t="s">
        <v>54</v>
      </c>
      <c r="BM3" s="6" t="s">
        <v>55</v>
      </c>
      <c r="BN3" s="6" t="s">
        <v>56</v>
      </c>
      <c r="BO3" s="6" t="s">
        <v>57</v>
      </c>
      <c r="BP3" s="6" t="s">
        <v>58</v>
      </c>
      <c r="BQ3" s="6" t="s">
        <v>59</v>
      </c>
      <c r="BR3" s="6" t="s">
        <v>60</v>
      </c>
      <c r="BS3" s="6" t="s">
        <v>61</v>
      </c>
    </row>
    <row r="4" spans="1:143">
      <c r="A4" s="373" t="s">
        <v>379</v>
      </c>
      <c r="B4" s="5"/>
      <c r="D4" s="1" t="s">
        <v>385</v>
      </c>
      <c r="G4" s="3" t="s">
        <v>397</v>
      </c>
      <c r="L4" s="426">
        <f>L1</f>
        <v>1</v>
      </c>
      <c r="M4" s="426">
        <f t="shared" ref="M4:BS4" si="2">M1</f>
        <v>2</v>
      </c>
      <c r="N4" s="426">
        <f t="shared" si="2"/>
        <v>3</v>
      </c>
      <c r="O4" s="426">
        <f t="shared" si="2"/>
        <v>4</v>
      </c>
      <c r="P4" s="426">
        <f t="shared" si="2"/>
        <v>5</v>
      </c>
      <c r="Q4" s="426">
        <f t="shared" si="2"/>
        <v>6</v>
      </c>
      <c r="R4" s="426">
        <f t="shared" si="2"/>
        <v>7</v>
      </c>
      <c r="S4" s="426">
        <f t="shared" si="2"/>
        <v>8</v>
      </c>
      <c r="T4" s="426">
        <f t="shared" si="2"/>
        <v>9</v>
      </c>
      <c r="U4" s="426">
        <f t="shared" si="2"/>
        <v>10</v>
      </c>
      <c r="V4" s="426">
        <f t="shared" si="2"/>
        <v>11</v>
      </c>
      <c r="W4" s="426">
        <f t="shared" si="2"/>
        <v>12</v>
      </c>
      <c r="X4" s="426">
        <f t="shared" si="2"/>
        <v>13</v>
      </c>
      <c r="Y4" s="426">
        <f t="shared" si="2"/>
        <v>14</v>
      </c>
      <c r="Z4" s="426">
        <f t="shared" si="2"/>
        <v>15</v>
      </c>
      <c r="AA4" s="426">
        <f t="shared" si="2"/>
        <v>16</v>
      </c>
      <c r="AB4" s="426">
        <f t="shared" si="2"/>
        <v>17</v>
      </c>
      <c r="AC4" s="426">
        <f t="shared" si="2"/>
        <v>18</v>
      </c>
      <c r="AD4" s="426">
        <f t="shared" si="2"/>
        <v>19</v>
      </c>
      <c r="AE4" s="426">
        <f t="shared" si="2"/>
        <v>20</v>
      </c>
      <c r="AF4" s="426">
        <f t="shared" si="2"/>
        <v>21</v>
      </c>
      <c r="AG4" s="426">
        <f t="shared" si="2"/>
        <v>22</v>
      </c>
      <c r="AH4" s="426">
        <f t="shared" si="2"/>
        <v>23</v>
      </c>
      <c r="AI4" s="426">
        <f t="shared" si="2"/>
        <v>24</v>
      </c>
      <c r="AJ4" s="426">
        <f t="shared" si="2"/>
        <v>25</v>
      </c>
      <c r="AK4" s="426">
        <f t="shared" si="2"/>
        <v>26</v>
      </c>
      <c r="AL4" s="426">
        <f t="shared" si="2"/>
        <v>27</v>
      </c>
      <c r="AM4" s="426">
        <f t="shared" si="2"/>
        <v>28</v>
      </c>
      <c r="AN4" s="426">
        <f t="shared" si="2"/>
        <v>29</v>
      </c>
      <c r="AO4" s="426">
        <f t="shared" si="2"/>
        <v>30</v>
      </c>
      <c r="AP4" s="426">
        <f t="shared" si="2"/>
        <v>31</v>
      </c>
      <c r="AQ4" s="426">
        <f t="shared" si="2"/>
        <v>32</v>
      </c>
      <c r="AR4" s="426">
        <f t="shared" si="2"/>
        <v>33</v>
      </c>
      <c r="AS4" s="426">
        <f t="shared" si="2"/>
        <v>34</v>
      </c>
      <c r="AT4" s="426">
        <f t="shared" si="2"/>
        <v>35</v>
      </c>
      <c r="AU4" s="426">
        <f t="shared" si="2"/>
        <v>36</v>
      </c>
      <c r="AV4" s="426">
        <f t="shared" si="2"/>
        <v>37</v>
      </c>
      <c r="AW4" s="426">
        <f t="shared" si="2"/>
        <v>38</v>
      </c>
      <c r="AX4" s="426">
        <f t="shared" si="2"/>
        <v>39</v>
      </c>
      <c r="AY4" s="426">
        <f t="shared" si="2"/>
        <v>40</v>
      </c>
      <c r="AZ4" s="426">
        <f t="shared" si="2"/>
        <v>41</v>
      </c>
      <c r="BA4" s="426">
        <f t="shared" si="2"/>
        <v>42</v>
      </c>
      <c r="BB4" s="426">
        <f t="shared" si="2"/>
        <v>43</v>
      </c>
      <c r="BC4" s="426">
        <f t="shared" si="2"/>
        <v>44</v>
      </c>
      <c r="BD4" s="426">
        <f t="shared" si="2"/>
        <v>45</v>
      </c>
      <c r="BE4" s="426">
        <f t="shared" si="2"/>
        <v>46</v>
      </c>
      <c r="BF4" s="426">
        <f t="shared" si="2"/>
        <v>47</v>
      </c>
      <c r="BG4" s="426">
        <f t="shared" si="2"/>
        <v>48</v>
      </c>
      <c r="BH4" s="426">
        <f t="shared" si="2"/>
        <v>49</v>
      </c>
      <c r="BI4" s="426">
        <f t="shared" si="2"/>
        <v>50</v>
      </c>
      <c r="BJ4" s="426">
        <f t="shared" si="2"/>
        <v>51</v>
      </c>
      <c r="BK4" s="426">
        <f t="shared" si="2"/>
        <v>52</v>
      </c>
      <c r="BL4" s="426">
        <f t="shared" si="2"/>
        <v>53</v>
      </c>
      <c r="BM4" s="426">
        <f t="shared" si="2"/>
        <v>54</v>
      </c>
      <c r="BN4" s="426">
        <f t="shared" si="2"/>
        <v>55</v>
      </c>
      <c r="BO4" s="426">
        <f t="shared" si="2"/>
        <v>56</v>
      </c>
      <c r="BP4" s="426">
        <f t="shared" si="2"/>
        <v>57</v>
      </c>
      <c r="BQ4" s="426">
        <f t="shared" si="2"/>
        <v>58</v>
      </c>
      <c r="BR4" s="426">
        <f t="shared" si="2"/>
        <v>59</v>
      </c>
      <c r="BS4" s="426">
        <f t="shared" si="2"/>
        <v>60</v>
      </c>
    </row>
    <row r="5" spans="1:143">
      <c r="A5" s="1" t="s">
        <v>380</v>
      </c>
      <c r="B5" s="435" t="s">
        <v>2</v>
      </c>
      <c r="C5" s="436">
        <v>10000</v>
      </c>
      <c r="D5" s="437">
        <v>0.05</v>
      </c>
      <c r="E5" s="1">
        <v>1</v>
      </c>
      <c r="G5" s="101"/>
      <c r="H5" s="1" t="str">
        <f>A5</f>
        <v>Merchant A</v>
      </c>
      <c r="L5" s="336">
        <f>IF(HLOOKUP($B5,$L$3:$BS$4,2,0)=L$1,$C5,IF(HLOOKUP($B5,$L$3:$BS$4,2,0)&lt;L$1,K5*(1+$D5),0))</f>
        <v>10000</v>
      </c>
      <c r="M5" s="336">
        <f t="shared" ref="M5:BS5" si="3">IF(HLOOKUP($B5,$L$3:$BS$4,2,0)=M$1,$C5,IF(HLOOKUP($B5,$L$3:$BS$4,2,0)&lt;M$1,L5*(1+$D5),0))</f>
        <v>10500</v>
      </c>
      <c r="N5" s="336">
        <f t="shared" si="3"/>
        <v>11025</v>
      </c>
      <c r="O5" s="336">
        <f t="shared" si="3"/>
        <v>11576.25</v>
      </c>
      <c r="P5" s="336">
        <f t="shared" si="3"/>
        <v>12155.0625</v>
      </c>
      <c r="Q5" s="336">
        <f t="shared" si="3"/>
        <v>12762.815625000001</v>
      </c>
      <c r="R5" s="336">
        <f t="shared" si="3"/>
        <v>13400.956406250001</v>
      </c>
      <c r="S5" s="336">
        <f t="shared" si="3"/>
        <v>14071.004226562502</v>
      </c>
      <c r="T5" s="336">
        <f t="shared" si="3"/>
        <v>14774.554437890627</v>
      </c>
      <c r="U5" s="336">
        <f t="shared" si="3"/>
        <v>15513.28215978516</v>
      </c>
      <c r="V5" s="336">
        <f t="shared" si="3"/>
        <v>16288.946267774418</v>
      </c>
      <c r="W5" s="336">
        <f t="shared" si="3"/>
        <v>17103.393581163138</v>
      </c>
      <c r="X5" s="336">
        <f t="shared" si="3"/>
        <v>17958.563260221297</v>
      </c>
      <c r="Y5" s="336">
        <f t="shared" si="3"/>
        <v>18856.491423232364</v>
      </c>
      <c r="Z5" s="336">
        <f t="shared" si="3"/>
        <v>19799.315994393983</v>
      </c>
      <c r="AA5" s="336">
        <f t="shared" si="3"/>
        <v>20789.281794113682</v>
      </c>
      <c r="AB5" s="336">
        <f t="shared" si="3"/>
        <v>21828.745883819367</v>
      </c>
      <c r="AC5" s="336">
        <f t="shared" si="3"/>
        <v>22920.183178010335</v>
      </c>
      <c r="AD5" s="336">
        <f t="shared" si="3"/>
        <v>24066.192336910852</v>
      </c>
      <c r="AE5" s="336">
        <f t="shared" si="3"/>
        <v>25269.501953756397</v>
      </c>
      <c r="AF5" s="336">
        <f t="shared" si="3"/>
        <v>26532.977051444217</v>
      </c>
      <c r="AG5" s="336">
        <f t="shared" si="3"/>
        <v>27859.62590401643</v>
      </c>
      <c r="AH5" s="336">
        <f t="shared" si="3"/>
        <v>29252.607199217251</v>
      </c>
      <c r="AI5" s="336">
        <f t="shared" si="3"/>
        <v>30715.237559178116</v>
      </c>
      <c r="AJ5" s="336">
        <f t="shared" si="3"/>
        <v>32250.999437137023</v>
      </c>
      <c r="AK5" s="336">
        <f t="shared" si="3"/>
        <v>33863.549408993873</v>
      </c>
      <c r="AL5" s="336">
        <f t="shared" si="3"/>
        <v>35556.726879443566</v>
      </c>
      <c r="AM5" s="336">
        <f t="shared" si="3"/>
        <v>37334.563223415746</v>
      </c>
      <c r="AN5" s="336">
        <f t="shared" si="3"/>
        <v>39201.291384586533</v>
      </c>
      <c r="AO5" s="336">
        <f t="shared" si="3"/>
        <v>41161.355953815859</v>
      </c>
      <c r="AP5" s="336">
        <f t="shared" si="3"/>
        <v>43219.423751506656</v>
      </c>
      <c r="AQ5" s="336">
        <f t="shared" si="3"/>
        <v>45380.394939081991</v>
      </c>
      <c r="AR5" s="336">
        <f t="shared" si="3"/>
        <v>47649.414686036092</v>
      </c>
      <c r="AS5" s="336">
        <f t="shared" si="3"/>
        <v>50031.885420337901</v>
      </c>
      <c r="AT5" s="336">
        <f t="shared" si="3"/>
        <v>52533.479691354798</v>
      </c>
      <c r="AU5" s="336">
        <f t="shared" si="3"/>
        <v>55160.153675922542</v>
      </c>
      <c r="AV5" s="336">
        <f t="shared" si="3"/>
        <v>57918.161359718673</v>
      </c>
      <c r="AW5" s="336">
        <f t="shared" si="3"/>
        <v>60814.069427704613</v>
      </c>
      <c r="AX5" s="336">
        <f t="shared" si="3"/>
        <v>63854.772899089847</v>
      </c>
      <c r="AY5" s="336">
        <f t="shared" si="3"/>
        <v>67047.511544044348</v>
      </c>
      <c r="AZ5" s="336">
        <f t="shared" si="3"/>
        <v>70399.887121246575</v>
      </c>
      <c r="BA5" s="336">
        <f t="shared" si="3"/>
        <v>73919.881477308911</v>
      </c>
      <c r="BB5" s="336">
        <f t="shared" si="3"/>
        <v>77615.875551174366</v>
      </c>
      <c r="BC5" s="336">
        <f t="shared" si="3"/>
        <v>81496.669328733085</v>
      </c>
      <c r="BD5" s="336">
        <f t="shared" si="3"/>
        <v>85571.502795169741</v>
      </c>
      <c r="BE5" s="336">
        <f t="shared" si="3"/>
        <v>89850.077934928238</v>
      </c>
      <c r="BF5" s="336">
        <f t="shared" si="3"/>
        <v>94342.581831674659</v>
      </c>
      <c r="BG5" s="336">
        <f t="shared" si="3"/>
        <v>99059.71092325839</v>
      </c>
      <c r="BH5" s="336">
        <f t="shared" si="3"/>
        <v>104012.69646942131</v>
      </c>
      <c r="BI5" s="336">
        <f t="shared" si="3"/>
        <v>109213.33129289238</v>
      </c>
      <c r="BJ5" s="336">
        <f t="shared" si="3"/>
        <v>114673.997857537</v>
      </c>
      <c r="BK5" s="336">
        <f t="shared" si="3"/>
        <v>120407.69775041386</v>
      </c>
      <c r="BL5" s="336">
        <f t="shared" si="3"/>
        <v>126428.08263793457</v>
      </c>
      <c r="BM5" s="336">
        <f t="shared" si="3"/>
        <v>132749.4867698313</v>
      </c>
      <c r="BN5" s="336">
        <f t="shared" si="3"/>
        <v>139386.96110832287</v>
      </c>
      <c r="BO5" s="336">
        <f t="shared" si="3"/>
        <v>146356.309163739</v>
      </c>
      <c r="BP5" s="336">
        <f t="shared" si="3"/>
        <v>153674.12462192596</v>
      </c>
      <c r="BQ5" s="336">
        <f t="shared" si="3"/>
        <v>161357.83085302226</v>
      </c>
      <c r="BR5" s="336">
        <f t="shared" si="3"/>
        <v>169425.72239567337</v>
      </c>
      <c r="BS5" s="336">
        <f t="shared" si="3"/>
        <v>177897.00851545704</v>
      </c>
    </row>
    <row r="6" spans="1:143">
      <c r="A6" s="1" t="s">
        <v>381</v>
      </c>
      <c r="B6" s="435" t="s">
        <v>5</v>
      </c>
      <c r="C6" s="436">
        <v>10000</v>
      </c>
      <c r="D6" s="437">
        <v>0.1</v>
      </c>
      <c r="E6" s="1">
        <v>2</v>
      </c>
      <c r="F6" s="98"/>
      <c r="G6" s="101"/>
      <c r="H6" s="1" t="str">
        <f t="shared" ref="H6:H9" si="4">A6</f>
        <v>Merchant B</v>
      </c>
      <c r="L6" s="336">
        <f>IF(HLOOKUP($B6,$L$3:$BS$4,2,0)=L$1,$C6,IF(HLOOKUP($B6,$L$3:$BS$4,2,0)&lt;L$1,K6*(1+$D6),0))</f>
        <v>0</v>
      </c>
      <c r="M6" s="336">
        <f t="shared" ref="M6:BS9" si="5">IF(HLOOKUP($B6,$L$3:$BS$4,2,0)=M$1,$C6,IF(HLOOKUP($B6,$L$3:$BS$4,2,0)&lt;M$1,L6*(1+$D6),0))</f>
        <v>0</v>
      </c>
      <c r="N6" s="336">
        <f t="shared" si="5"/>
        <v>0</v>
      </c>
      <c r="O6" s="336">
        <f t="shared" si="5"/>
        <v>10000</v>
      </c>
      <c r="P6" s="336">
        <f t="shared" si="5"/>
        <v>11000</v>
      </c>
      <c r="Q6" s="336">
        <f t="shared" si="5"/>
        <v>12100.000000000002</v>
      </c>
      <c r="R6" s="336">
        <f t="shared" si="5"/>
        <v>13310.000000000004</v>
      </c>
      <c r="S6" s="336">
        <f t="shared" si="5"/>
        <v>14641.000000000005</v>
      </c>
      <c r="T6" s="336">
        <f t="shared" si="5"/>
        <v>16105.100000000008</v>
      </c>
      <c r="U6" s="336">
        <f t="shared" si="5"/>
        <v>17715.610000000011</v>
      </c>
      <c r="V6" s="336">
        <f t="shared" si="5"/>
        <v>19487.171000000013</v>
      </c>
      <c r="W6" s="336">
        <f t="shared" si="5"/>
        <v>21435.888100000015</v>
      </c>
      <c r="X6" s="336">
        <f t="shared" si="5"/>
        <v>23579.476910000019</v>
      </c>
      <c r="Y6" s="336">
        <f t="shared" si="5"/>
        <v>25937.424601000024</v>
      </c>
      <c r="Z6" s="336">
        <f t="shared" si="5"/>
        <v>28531.16706110003</v>
      </c>
      <c r="AA6" s="336">
        <f t="shared" si="5"/>
        <v>31384.283767210036</v>
      </c>
      <c r="AB6" s="336">
        <f t="shared" si="5"/>
        <v>34522.712143931043</v>
      </c>
      <c r="AC6" s="336">
        <f t="shared" si="5"/>
        <v>37974.983358324149</v>
      </c>
      <c r="AD6" s="336">
        <f t="shared" si="5"/>
        <v>41772.481694156566</v>
      </c>
      <c r="AE6" s="336">
        <f t="shared" si="5"/>
        <v>45949.729863572225</v>
      </c>
      <c r="AF6" s="336">
        <f t="shared" si="5"/>
        <v>50544.702849929454</v>
      </c>
      <c r="AG6" s="336">
        <f t="shared" si="5"/>
        <v>55599.173134922406</v>
      </c>
      <c r="AH6" s="336">
        <f t="shared" si="5"/>
        <v>61159.090448414652</v>
      </c>
      <c r="AI6" s="336">
        <f t="shared" si="5"/>
        <v>67274.999493256124</v>
      </c>
      <c r="AJ6" s="336">
        <f t="shared" si="5"/>
        <v>74002.499442581742</v>
      </c>
      <c r="AK6" s="336">
        <f t="shared" si="5"/>
        <v>81402.749386839918</v>
      </c>
      <c r="AL6" s="336">
        <f t="shared" si="5"/>
        <v>89543.024325523918</v>
      </c>
      <c r="AM6" s="336">
        <f t="shared" si="5"/>
        <v>98497.32675807632</v>
      </c>
      <c r="AN6" s="336">
        <f t="shared" si="5"/>
        <v>108347.05943388396</v>
      </c>
      <c r="AO6" s="336">
        <f t="shared" si="5"/>
        <v>119181.76537727236</v>
      </c>
      <c r="AP6" s="336">
        <f t="shared" si="5"/>
        <v>131099.9419149996</v>
      </c>
      <c r="AQ6" s="336">
        <f t="shared" si="5"/>
        <v>144209.93610649958</v>
      </c>
      <c r="AR6" s="336">
        <f t="shared" si="5"/>
        <v>158630.92971714956</v>
      </c>
      <c r="AS6" s="336">
        <f t="shared" si="5"/>
        <v>174494.02268886453</v>
      </c>
      <c r="AT6" s="336">
        <f t="shared" si="5"/>
        <v>191943.42495775101</v>
      </c>
      <c r="AU6" s="336">
        <f t="shared" si="5"/>
        <v>211137.76745352612</v>
      </c>
      <c r="AV6" s="336">
        <f t="shared" si="5"/>
        <v>232251.54419887875</v>
      </c>
      <c r="AW6" s="336">
        <f t="shared" si="5"/>
        <v>255476.69861876665</v>
      </c>
      <c r="AX6" s="336">
        <f t="shared" si="5"/>
        <v>281024.36848064332</v>
      </c>
      <c r="AY6" s="336">
        <f t="shared" si="5"/>
        <v>309126.80532870768</v>
      </c>
      <c r="AZ6" s="336">
        <f t="shared" si="5"/>
        <v>340039.48586157849</v>
      </c>
      <c r="BA6" s="336">
        <f t="shared" si="5"/>
        <v>374043.43444773636</v>
      </c>
      <c r="BB6" s="336">
        <f t="shared" si="5"/>
        <v>411447.77789251006</v>
      </c>
      <c r="BC6" s="336">
        <f t="shared" si="5"/>
        <v>452592.55568176112</v>
      </c>
      <c r="BD6" s="336">
        <f t="shared" si="5"/>
        <v>497851.81124993728</v>
      </c>
      <c r="BE6" s="336">
        <f t="shared" si="5"/>
        <v>547636.992374931</v>
      </c>
      <c r="BF6" s="336">
        <f t="shared" si="5"/>
        <v>602400.6916124241</v>
      </c>
      <c r="BG6" s="336">
        <f t="shared" si="5"/>
        <v>662640.76077366655</v>
      </c>
      <c r="BH6" s="336">
        <f t="shared" si="5"/>
        <v>728904.83685103327</v>
      </c>
      <c r="BI6" s="336">
        <f t="shared" si="5"/>
        <v>801795.32053613663</v>
      </c>
      <c r="BJ6" s="336">
        <f t="shared" si="5"/>
        <v>881974.85258975031</v>
      </c>
      <c r="BK6" s="336">
        <f t="shared" si="5"/>
        <v>970172.33784872538</v>
      </c>
      <c r="BL6" s="336">
        <f t="shared" si="5"/>
        <v>1067189.5716335981</v>
      </c>
      <c r="BM6" s="336">
        <f t="shared" si="5"/>
        <v>1173908.528796958</v>
      </c>
      <c r="BN6" s="336">
        <f t="shared" si="5"/>
        <v>1291299.3816766539</v>
      </c>
      <c r="BO6" s="336">
        <f t="shared" si="5"/>
        <v>1420429.3198443193</v>
      </c>
      <c r="BP6" s="336">
        <f t="shared" si="5"/>
        <v>1562472.2518287513</v>
      </c>
      <c r="BQ6" s="336">
        <f t="shared" si="5"/>
        <v>1718719.4770116266</v>
      </c>
      <c r="BR6" s="336">
        <f t="shared" si="5"/>
        <v>1890591.4247127895</v>
      </c>
      <c r="BS6" s="336">
        <f t="shared" si="5"/>
        <v>2079650.5671840685</v>
      </c>
      <c r="BT6" s="336"/>
      <c r="BU6" s="336"/>
      <c r="BV6" s="336"/>
      <c r="BW6" s="336"/>
      <c r="BX6" s="336"/>
      <c r="BY6" s="336"/>
      <c r="BZ6" s="336"/>
      <c r="CA6" s="336"/>
      <c r="CB6" s="336"/>
      <c r="CC6" s="336"/>
      <c r="CD6" s="336"/>
      <c r="CE6" s="336"/>
      <c r="CF6" s="336"/>
      <c r="CG6" s="336"/>
      <c r="CH6" s="336"/>
      <c r="CI6" s="336"/>
      <c r="CJ6" s="336"/>
      <c r="CK6" s="336"/>
      <c r="CL6" s="336"/>
      <c r="CM6" s="336"/>
      <c r="CN6" s="336"/>
      <c r="CO6" s="336"/>
      <c r="CP6" s="336"/>
      <c r="CQ6" s="336"/>
      <c r="CR6" s="336"/>
      <c r="CS6" s="336"/>
      <c r="CT6" s="336"/>
      <c r="CU6" s="336"/>
      <c r="CV6" s="336"/>
      <c r="CW6" s="336"/>
    </row>
    <row r="7" spans="1:143">
      <c r="A7" s="1" t="s">
        <v>382</v>
      </c>
      <c r="B7" s="435" t="s">
        <v>6</v>
      </c>
      <c r="C7" s="436">
        <v>10000</v>
      </c>
      <c r="D7" s="437">
        <v>0.1</v>
      </c>
      <c r="E7" s="1">
        <v>3</v>
      </c>
      <c r="G7" s="101"/>
      <c r="H7" s="1" t="str">
        <f t="shared" si="4"/>
        <v>Merchant C</v>
      </c>
      <c r="L7" s="336">
        <f>IF(HLOOKUP($B7,$L$3:$BS$4,2,0)=L$1,$C7,IF(HLOOKUP($B7,$L$3:$BS$4,2,0)&lt;L$1,K7*(1+$D7),0))</f>
        <v>0</v>
      </c>
      <c r="M7" s="336">
        <f t="shared" si="5"/>
        <v>0</v>
      </c>
      <c r="N7" s="336">
        <f t="shared" si="5"/>
        <v>0</v>
      </c>
      <c r="O7" s="336">
        <f t="shared" si="5"/>
        <v>0</v>
      </c>
      <c r="P7" s="336">
        <f t="shared" si="5"/>
        <v>10000</v>
      </c>
      <c r="Q7" s="336">
        <f t="shared" si="5"/>
        <v>11000</v>
      </c>
      <c r="R7" s="336">
        <f t="shared" si="5"/>
        <v>12100.000000000002</v>
      </c>
      <c r="S7" s="336">
        <f t="shared" si="5"/>
        <v>13310.000000000004</v>
      </c>
      <c r="T7" s="336">
        <f t="shared" si="5"/>
        <v>14641.000000000005</v>
      </c>
      <c r="U7" s="336">
        <f t="shared" si="5"/>
        <v>16105.100000000008</v>
      </c>
      <c r="V7" s="336">
        <f t="shared" si="5"/>
        <v>17715.610000000011</v>
      </c>
      <c r="W7" s="336">
        <f t="shared" si="5"/>
        <v>19487.171000000013</v>
      </c>
      <c r="X7" s="336">
        <f t="shared" si="5"/>
        <v>21435.888100000015</v>
      </c>
      <c r="Y7" s="336">
        <f t="shared" si="5"/>
        <v>23579.476910000019</v>
      </c>
      <c r="Z7" s="336">
        <f t="shared" si="5"/>
        <v>25937.424601000024</v>
      </c>
      <c r="AA7" s="336">
        <f t="shared" si="5"/>
        <v>28531.16706110003</v>
      </c>
      <c r="AB7" s="336">
        <f t="shared" si="5"/>
        <v>31384.283767210036</v>
      </c>
      <c r="AC7" s="336">
        <f t="shared" si="5"/>
        <v>34522.712143931043</v>
      </c>
      <c r="AD7" s="336">
        <f t="shared" si="5"/>
        <v>37974.983358324149</v>
      </c>
      <c r="AE7" s="336">
        <f t="shared" si="5"/>
        <v>41772.481694156566</v>
      </c>
      <c r="AF7" s="336">
        <f t="shared" si="5"/>
        <v>45949.729863572225</v>
      </c>
      <c r="AG7" s="336">
        <f t="shared" si="5"/>
        <v>50544.702849929454</v>
      </c>
      <c r="AH7" s="336">
        <f t="shared" si="5"/>
        <v>55599.173134922406</v>
      </c>
      <c r="AI7" s="336">
        <f t="shared" si="5"/>
        <v>61159.090448414652</v>
      </c>
      <c r="AJ7" s="336">
        <f t="shared" si="5"/>
        <v>67274.999493256124</v>
      </c>
      <c r="AK7" s="336">
        <f t="shared" si="5"/>
        <v>74002.499442581742</v>
      </c>
      <c r="AL7" s="336">
        <f t="shared" si="5"/>
        <v>81402.749386839918</v>
      </c>
      <c r="AM7" s="336">
        <f t="shared" si="5"/>
        <v>89543.024325523918</v>
      </c>
      <c r="AN7" s="336">
        <f t="shared" si="5"/>
        <v>98497.32675807632</v>
      </c>
      <c r="AO7" s="336">
        <f t="shared" si="5"/>
        <v>108347.05943388396</v>
      </c>
      <c r="AP7" s="336">
        <f t="shared" si="5"/>
        <v>119181.76537727236</v>
      </c>
      <c r="AQ7" s="336">
        <f t="shared" si="5"/>
        <v>131099.9419149996</v>
      </c>
      <c r="AR7" s="336">
        <f t="shared" si="5"/>
        <v>144209.93610649958</v>
      </c>
      <c r="AS7" s="336">
        <f t="shared" si="5"/>
        <v>158630.92971714956</v>
      </c>
      <c r="AT7" s="336">
        <f t="shared" si="5"/>
        <v>174494.02268886453</v>
      </c>
      <c r="AU7" s="336">
        <f t="shared" si="5"/>
        <v>191943.42495775101</v>
      </c>
      <c r="AV7" s="336">
        <f t="shared" si="5"/>
        <v>211137.76745352612</v>
      </c>
      <c r="AW7" s="336">
        <f t="shared" si="5"/>
        <v>232251.54419887875</v>
      </c>
      <c r="AX7" s="336">
        <f t="shared" si="5"/>
        <v>255476.69861876665</v>
      </c>
      <c r="AY7" s="336">
        <f t="shared" si="5"/>
        <v>281024.36848064332</v>
      </c>
      <c r="AZ7" s="336">
        <f t="shared" si="5"/>
        <v>309126.80532870768</v>
      </c>
      <c r="BA7" s="336">
        <f t="shared" si="5"/>
        <v>340039.48586157849</v>
      </c>
      <c r="BB7" s="336">
        <f t="shared" si="5"/>
        <v>374043.43444773636</v>
      </c>
      <c r="BC7" s="336">
        <f t="shared" si="5"/>
        <v>411447.77789251006</v>
      </c>
      <c r="BD7" s="336">
        <f t="shared" si="5"/>
        <v>452592.55568176112</v>
      </c>
      <c r="BE7" s="336">
        <f t="shared" si="5"/>
        <v>497851.81124993728</v>
      </c>
      <c r="BF7" s="336">
        <f t="shared" si="5"/>
        <v>547636.992374931</v>
      </c>
      <c r="BG7" s="336">
        <f t="shared" si="5"/>
        <v>602400.6916124241</v>
      </c>
      <c r="BH7" s="336">
        <f t="shared" si="5"/>
        <v>662640.76077366655</v>
      </c>
      <c r="BI7" s="336">
        <f t="shared" si="5"/>
        <v>728904.83685103327</v>
      </c>
      <c r="BJ7" s="336">
        <f t="shared" si="5"/>
        <v>801795.32053613663</v>
      </c>
      <c r="BK7" s="336">
        <f t="shared" si="5"/>
        <v>881974.85258975031</v>
      </c>
      <c r="BL7" s="336">
        <f t="shared" si="5"/>
        <v>970172.33784872538</v>
      </c>
      <c r="BM7" s="336">
        <f t="shared" si="5"/>
        <v>1067189.5716335981</v>
      </c>
      <c r="BN7" s="336">
        <f t="shared" si="5"/>
        <v>1173908.528796958</v>
      </c>
      <c r="BO7" s="336">
        <f t="shared" si="5"/>
        <v>1291299.3816766539</v>
      </c>
      <c r="BP7" s="336">
        <f t="shared" si="5"/>
        <v>1420429.3198443193</v>
      </c>
      <c r="BQ7" s="336">
        <f t="shared" si="5"/>
        <v>1562472.2518287513</v>
      </c>
      <c r="BR7" s="336">
        <f t="shared" si="5"/>
        <v>1718719.4770116266</v>
      </c>
      <c r="BS7" s="336">
        <f t="shared" si="5"/>
        <v>1890591.4247127895</v>
      </c>
      <c r="BT7" s="336"/>
      <c r="BU7" s="336"/>
      <c r="BV7" s="336"/>
      <c r="BW7" s="336"/>
      <c r="BX7" s="336"/>
      <c r="BY7" s="336"/>
      <c r="BZ7" s="336"/>
      <c r="CA7" s="336"/>
      <c r="CB7" s="336"/>
      <c r="CC7" s="336"/>
      <c r="CD7" s="336"/>
      <c r="CE7" s="336"/>
      <c r="CF7" s="336"/>
      <c r="CG7" s="336"/>
      <c r="CH7" s="336"/>
      <c r="CI7" s="336"/>
      <c r="CJ7" s="336"/>
      <c r="CK7" s="336"/>
      <c r="CL7" s="336"/>
      <c r="CM7" s="336"/>
      <c r="CN7" s="336"/>
      <c r="CO7" s="336"/>
      <c r="CP7" s="336"/>
      <c r="CQ7" s="336"/>
      <c r="CR7" s="336"/>
      <c r="CS7" s="336"/>
      <c r="CT7" s="336"/>
      <c r="CU7" s="336"/>
      <c r="CV7" s="336"/>
      <c r="CW7" s="336"/>
    </row>
    <row r="8" spans="1:143">
      <c r="A8" s="1" t="s">
        <v>383</v>
      </c>
      <c r="B8" s="435" t="s">
        <v>7</v>
      </c>
      <c r="C8" s="436">
        <v>0</v>
      </c>
      <c r="D8" s="437">
        <v>0</v>
      </c>
      <c r="E8" s="1">
        <v>4</v>
      </c>
      <c r="G8" s="101"/>
      <c r="H8" s="1" t="str">
        <f t="shared" si="4"/>
        <v>Merchant D</v>
      </c>
      <c r="L8" s="336">
        <f>IF(HLOOKUP($B8,$L$3:$BS$4,2,0)=L$1,$C8,IF(HLOOKUP($B8,$L$3:$BS$4,2,0)&lt;L$1,K8*(1+$D8),0))</f>
        <v>0</v>
      </c>
      <c r="M8" s="336">
        <f t="shared" si="5"/>
        <v>0</v>
      </c>
      <c r="N8" s="336">
        <f t="shared" si="5"/>
        <v>0</v>
      </c>
      <c r="O8" s="336">
        <f t="shared" si="5"/>
        <v>0</v>
      </c>
      <c r="P8" s="336">
        <f t="shared" si="5"/>
        <v>0</v>
      </c>
      <c r="Q8" s="336">
        <f t="shared" si="5"/>
        <v>0</v>
      </c>
      <c r="R8" s="336">
        <f t="shared" si="5"/>
        <v>0</v>
      </c>
      <c r="S8" s="336">
        <f t="shared" si="5"/>
        <v>0</v>
      </c>
      <c r="T8" s="336">
        <f t="shared" si="5"/>
        <v>0</v>
      </c>
      <c r="U8" s="336">
        <f t="shared" si="5"/>
        <v>0</v>
      </c>
      <c r="V8" s="336">
        <f t="shared" si="5"/>
        <v>0</v>
      </c>
      <c r="W8" s="336">
        <f t="shared" si="5"/>
        <v>0</v>
      </c>
      <c r="X8" s="336">
        <f t="shared" si="5"/>
        <v>0</v>
      </c>
      <c r="Y8" s="336">
        <f t="shared" si="5"/>
        <v>0</v>
      </c>
      <c r="Z8" s="336">
        <f t="shared" si="5"/>
        <v>0</v>
      </c>
      <c r="AA8" s="336">
        <f t="shared" si="5"/>
        <v>0</v>
      </c>
      <c r="AB8" s="336">
        <f t="shared" si="5"/>
        <v>0</v>
      </c>
      <c r="AC8" s="336">
        <f t="shared" si="5"/>
        <v>0</v>
      </c>
      <c r="AD8" s="336">
        <f t="shared" si="5"/>
        <v>0</v>
      </c>
      <c r="AE8" s="336">
        <f t="shared" si="5"/>
        <v>0</v>
      </c>
      <c r="AF8" s="336">
        <f t="shared" si="5"/>
        <v>0</v>
      </c>
      <c r="AG8" s="336">
        <f t="shared" si="5"/>
        <v>0</v>
      </c>
      <c r="AH8" s="336">
        <f t="shared" si="5"/>
        <v>0</v>
      </c>
      <c r="AI8" s="336">
        <f t="shared" si="5"/>
        <v>0</v>
      </c>
      <c r="AJ8" s="336">
        <f t="shared" si="5"/>
        <v>0</v>
      </c>
      <c r="AK8" s="336">
        <f t="shared" si="5"/>
        <v>0</v>
      </c>
      <c r="AL8" s="336">
        <f t="shared" si="5"/>
        <v>0</v>
      </c>
      <c r="AM8" s="336">
        <f t="shared" si="5"/>
        <v>0</v>
      </c>
      <c r="AN8" s="336">
        <f t="shared" si="5"/>
        <v>0</v>
      </c>
      <c r="AO8" s="336">
        <f t="shared" si="5"/>
        <v>0</v>
      </c>
      <c r="AP8" s="336">
        <f t="shared" si="5"/>
        <v>0</v>
      </c>
      <c r="AQ8" s="336">
        <f t="shared" si="5"/>
        <v>0</v>
      </c>
      <c r="AR8" s="336">
        <f t="shared" si="5"/>
        <v>0</v>
      </c>
      <c r="AS8" s="336">
        <f t="shared" si="5"/>
        <v>0</v>
      </c>
      <c r="AT8" s="336">
        <f t="shared" si="5"/>
        <v>0</v>
      </c>
      <c r="AU8" s="336">
        <f t="shared" si="5"/>
        <v>0</v>
      </c>
      <c r="AV8" s="336">
        <f t="shared" si="5"/>
        <v>0</v>
      </c>
      <c r="AW8" s="336">
        <f t="shared" si="5"/>
        <v>0</v>
      </c>
      <c r="AX8" s="336">
        <f t="shared" si="5"/>
        <v>0</v>
      </c>
      <c r="AY8" s="336">
        <f t="shared" si="5"/>
        <v>0</v>
      </c>
      <c r="AZ8" s="336">
        <f t="shared" si="5"/>
        <v>0</v>
      </c>
      <c r="BA8" s="336">
        <f t="shared" si="5"/>
        <v>0</v>
      </c>
      <c r="BB8" s="336">
        <f t="shared" si="5"/>
        <v>0</v>
      </c>
      <c r="BC8" s="336">
        <f t="shared" si="5"/>
        <v>0</v>
      </c>
      <c r="BD8" s="336">
        <f t="shared" si="5"/>
        <v>0</v>
      </c>
      <c r="BE8" s="336">
        <f t="shared" si="5"/>
        <v>0</v>
      </c>
      <c r="BF8" s="336">
        <f t="shared" si="5"/>
        <v>0</v>
      </c>
      <c r="BG8" s="336">
        <f t="shared" si="5"/>
        <v>0</v>
      </c>
      <c r="BH8" s="336">
        <f t="shared" si="5"/>
        <v>0</v>
      </c>
      <c r="BI8" s="336">
        <f t="shared" si="5"/>
        <v>0</v>
      </c>
      <c r="BJ8" s="336">
        <f t="shared" si="5"/>
        <v>0</v>
      </c>
      <c r="BK8" s="336">
        <f t="shared" si="5"/>
        <v>0</v>
      </c>
      <c r="BL8" s="336">
        <f t="shared" si="5"/>
        <v>0</v>
      </c>
      <c r="BM8" s="336">
        <f t="shared" si="5"/>
        <v>0</v>
      </c>
      <c r="BN8" s="336">
        <f t="shared" si="5"/>
        <v>0</v>
      </c>
      <c r="BO8" s="336">
        <f t="shared" si="5"/>
        <v>0</v>
      </c>
      <c r="BP8" s="336">
        <f t="shared" si="5"/>
        <v>0</v>
      </c>
      <c r="BQ8" s="336">
        <f t="shared" si="5"/>
        <v>0</v>
      </c>
      <c r="BR8" s="336">
        <f t="shared" si="5"/>
        <v>0</v>
      </c>
      <c r="BS8" s="336">
        <f t="shared" si="5"/>
        <v>0</v>
      </c>
      <c r="BT8" s="336"/>
      <c r="BU8" s="336"/>
      <c r="BV8" s="336"/>
      <c r="BW8" s="336"/>
      <c r="BX8" s="336"/>
      <c r="BY8" s="336"/>
      <c r="BZ8" s="336"/>
      <c r="CA8" s="336"/>
      <c r="CB8" s="336"/>
      <c r="CC8" s="336"/>
      <c r="CD8" s="336"/>
      <c r="CE8" s="336"/>
      <c r="CF8" s="336"/>
      <c r="CG8" s="336"/>
      <c r="CH8" s="336"/>
      <c r="CI8" s="336"/>
      <c r="CJ8" s="336"/>
      <c r="CK8" s="336"/>
      <c r="CL8" s="336"/>
      <c r="CM8" s="336"/>
      <c r="CN8" s="336"/>
      <c r="CO8" s="336"/>
      <c r="CP8" s="336"/>
      <c r="CQ8" s="336"/>
      <c r="CR8" s="336"/>
      <c r="CS8" s="336"/>
      <c r="CT8" s="336"/>
      <c r="CU8" s="336"/>
      <c r="CV8" s="336"/>
      <c r="CW8" s="336"/>
    </row>
    <row r="9" spans="1:143">
      <c r="A9" s="1" t="s">
        <v>384</v>
      </c>
      <c r="B9" s="435" t="s">
        <v>3</v>
      </c>
      <c r="C9" s="436">
        <v>0</v>
      </c>
      <c r="D9" s="437">
        <v>0</v>
      </c>
      <c r="E9" s="1">
        <v>5</v>
      </c>
      <c r="G9" s="101"/>
      <c r="H9" s="1" t="str">
        <f t="shared" si="4"/>
        <v>Merchant E</v>
      </c>
      <c r="L9" s="336">
        <f>IF(HLOOKUP($B9,$L$3:$BS$4,2,0)=L$1,$C9,IF(HLOOKUP($B9,$L$3:$BS$4,2,0)&lt;L$1,K9*(1+$D9),0))</f>
        <v>0</v>
      </c>
      <c r="M9" s="336">
        <f t="shared" si="5"/>
        <v>0</v>
      </c>
      <c r="N9" s="336">
        <f t="shared" si="5"/>
        <v>0</v>
      </c>
      <c r="O9" s="336">
        <f t="shared" si="5"/>
        <v>0</v>
      </c>
      <c r="P9" s="336">
        <f t="shared" si="5"/>
        <v>0</v>
      </c>
      <c r="Q9" s="336">
        <f t="shared" si="5"/>
        <v>0</v>
      </c>
      <c r="R9" s="336">
        <f t="shared" si="5"/>
        <v>0</v>
      </c>
      <c r="S9" s="336">
        <f t="shared" si="5"/>
        <v>0</v>
      </c>
      <c r="T9" s="336">
        <f t="shared" si="5"/>
        <v>0</v>
      </c>
      <c r="U9" s="336">
        <f t="shared" si="5"/>
        <v>0</v>
      </c>
      <c r="V9" s="336">
        <f t="shared" si="5"/>
        <v>0</v>
      </c>
      <c r="W9" s="336">
        <f t="shared" si="5"/>
        <v>0</v>
      </c>
      <c r="X9" s="336">
        <f t="shared" si="5"/>
        <v>0</v>
      </c>
      <c r="Y9" s="336">
        <f t="shared" si="5"/>
        <v>0</v>
      </c>
      <c r="Z9" s="336">
        <f t="shared" si="5"/>
        <v>0</v>
      </c>
      <c r="AA9" s="336">
        <f t="shared" si="5"/>
        <v>0</v>
      </c>
      <c r="AB9" s="336">
        <f t="shared" si="5"/>
        <v>0</v>
      </c>
      <c r="AC9" s="336">
        <f t="shared" si="5"/>
        <v>0</v>
      </c>
      <c r="AD9" s="336">
        <f t="shared" si="5"/>
        <v>0</v>
      </c>
      <c r="AE9" s="336">
        <f t="shared" si="5"/>
        <v>0</v>
      </c>
      <c r="AF9" s="336">
        <f t="shared" si="5"/>
        <v>0</v>
      </c>
      <c r="AG9" s="336">
        <f t="shared" si="5"/>
        <v>0</v>
      </c>
      <c r="AH9" s="336">
        <f t="shared" si="5"/>
        <v>0</v>
      </c>
      <c r="AI9" s="336">
        <f t="shared" si="5"/>
        <v>0</v>
      </c>
      <c r="AJ9" s="336">
        <f t="shared" si="5"/>
        <v>0</v>
      </c>
      <c r="AK9" s="336">
        <f t="shared" si="5"/>
        <v>0</v>
      </c>
      <c r="AL9" s="336">
        <f t="shared" si="5"/>
        <v>0</v>
      </c>
      <c r="AM9" s="336">
        <f t="shared" si="5"/>
        <v>0</v>
      </c>
      <c r="AN9" s="336">
        <f t="shared" si="5"/>
        <v>0</v>
      </c>
      <c r="AO9" s="336">
        <f t="shared" si="5"/>
        <v>0</v>
      </c>
      <c r="AP9" s="336">
        <f t="shared" si="5"/>
        <v>0</v>
      </c>
      <c r="AQ9" s="336">
        <f t="shared" si="5"/>
        <v>0</v>
      </c>
      <c r="AR9" s="336">
        <f t="shared" si="5"/>
        <v>0</v>
      </c>
      <c r="AS9" s="336">
        <f t="shared" si="5"/>
        <v>0</v>
      </c>
      <c r="AT9" s="336">
        <f t="shared" si="5"/>
        <v>0</v>
      </c>
      <c r="AU9" s="336">
        <f t="shared" si="5"/>
        <v>0</v>
      </c>
      <c r="AV9" s="336">
        <f t="shared" si="5"/>
        <v>0</v>
      </c>
      <c r="AW9" s="336">
        <f t="shared" si="5"/>
        <v>0</v>
      </c>
      <c r="AX9" s="336">
        <f t="shared" si="5"/>
        <v>0</v>
      </c>
      <c r="AY9" s="336">
        <f t="shared" si="5"/>
        <v>0</v>
      </c>
      <c r="AZ9" s="336">
        <f t="shared" si="5"/>
        <v>0</v>
      </c>
      <c r="BA9" s="336">
        <f t="shared" si="5"/>
        <v>0</v>
      </c>
      <c r="BB9" s="336">
        <f t="shared" si="5"/>
        <v>0</v>
      </c>
      <c r="BC9" s="336">
        <f t="shared" si="5"/>
        <v>0</v>
      </c>
      <c r="BD9" s="336">
        <f t="shared" si="5"/>
        <v>0</v>
      </c>
      <c r="BE9" s="336">
        <f t="shared" si="5"/>
        <v>0</v>
      </c>
      <c r="BF9" s="336">
        <f t="shared" si="5"/>
        <v>0</v>
      </c>
      <c r="BG9" s="336">
        <f t="shared" si="5"/>
        <v>0</v>
      </c>
      <c r="BH9" s="336">
        <f t="shared" si="5"/>
        <v>0</v>
      </c>
      <c r="BI9" s="336">
        <f t="shared" si="5"/>
        <v>0</v>
      </c>
      <c r="BJ9" s="336">
        <f t="shared" si="5"/>
        <v>0</v>
      </c>
      <c r="BK9" s="336">
        <f t="shared" si="5"/>
        <v>0</v>
      </c>
      <c r="BL9" s="336">
        <f t="shared" si="5"/>
        <v>0</v>
      </c>
      <c r="BM9" s="336">
        <f t="shared" si="5"/>
        <v>0</v>
      </c>
      <c r="BN9" s="336">
        <f t="shared" si="5"/>
        <v>0</v>
      </c>
      <c r="BO9" s="336">
        <f t="shared" si="5"/>
        <v>0</v>
      </c>
      <c r="BP9" s="336">
        <f t="shared" si="5"/>
        <v>0</v>
      </c>
      <c r="BQ9" s="336">
        <f t="shared" si="5"/>
        <v>0</v>
      </c>
      <c r="BR9" s="336">
        <f t="shared" si="5"/>
        <v>0</v>
      </c>
      <c r="BS9" s="336">
        <f t="shared" si="5"/>
        <v>0</v>
      </c>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row>
    <row r="10" spans="1:143">
      <c r="B10" s="31"/>
      <c r="C10" s="9"/>
      <c r="D10" s="154"/>
      <c r="E10" s="1">
        <v>6</v>
      </c>
      <c r="G10" s="3" t="s">
        <v>398</v>
      </c>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336"/>
      <c r="AY10" s="336"/>
      <c r="AZ10" s="336"/>
      <c r="BA10" s="336"/>
      <c r="BB10" s="336"/>
      <c r="BC10" s="336"/>
      <c r="BD10" s="336"/>
      <c r="BE10" s="336"/>
      <c r="BF10" s="336"/>
      <c r="BG10" s="336"/>
      <c r="BH10" s="336"/>
      <c r="BI10" s="336"/>
      <c r="BJ10" s="336"/>
      <c r="BK10" s="336"/>
      <c r="BL10" s="336"/>
      <c r="BM10" s="336"/>
      <c r="BN10" s="336"/>
      <c r="BO10" s="336"/>
      <c r="BP10" s="336"/>
      <c r="BQ10" s="336"/>
      <c r="BR10" s="336"/>
      <c r="BS10" s="336"/>
    </row>
    <row r="11" spans="1:143" s="20" customFormat="1">
      <c r="A11" s="427" t="s">
        <v>387</v>
      </c>
      <c r="B11" s="427" t="s">
        <v>388</v>
      </c>
      <c r="C11" s="427" t="s">
        <v>390</v>
      </c>
      <c r="D11" s="427" t="s">
        <v>389</v>
      </c>
      <c r="E11" s="1">
        <v>7</v>
      </c>
      <c r="G11" s="101"/>
      <c r="H11" s="1" t="s">
        <v>399</v>
      </c>
      <c r="I11" s="1"/>
      <c r="J11" s="1"/>
      <c r="K11" s="1"/>
      <c r="L11" s="2">
        <f>IF(HLOOKUP($B18,$L$3:$BS$4,2,0)=L$1,$C18,IF(HLOOKUP($B18,$L$3:$BS$4,2,0)&lt;L$1,K11*(1+$D18),0))</f>
        <v>0</v>
      </c>
      <c r="M11" s="2">
        <f t="shared" ref="M11:BS13" si="6">IF(HLOOKUP($B18,$L$3:$BS$4,2,0)=M$1,$C18,IF(HLOOKUP($B18,$L$3:$BS$4,2,0)&lt;M$1,L11*(1+$D18),0))</f>
        <v>0</v>
      </c>
      <c r="N11" s="2">
        <f t="shared" si="6"/>
        <v>0</v>
      </c>
      <c r="O11" s="2">
        <f t="shared" si="6"/>
        <v>0</v>
      </c>
      <c r="P11" s="2">
        <f t="shared" si="6"/>
        <v>0</v>
      </c>
      <c r="Q11" s="2">
        <f t="shared" si="6"/>
        <v>0</v>
      </c>
      <c r="R11" s="2">
        <f t="shared" si="6"/>
        <v>0</v>
      </c>
      <c r="S11" s="2">
        <f t="shared" si="6"/>
        <v>0</v>
      </c>
      <c r="T11" s="2">
        <f t="shared" si="6"/>
        <v>5000</v>
      </c>
      <c r="U11" s="2">
        <f t="shared" si="6"/>
        <v>5500</v>
      </c>
      <c r="V11" s="2">
        <f t="shared" si="6"/>
        <v>6050.0000000000009</v>
      </c>
      <c r="W11" s="2">
        <f t="shared" si="6"/>
        <v>6655.0000000000018</v>
      </c>
      <c r="X11" s="2">
        <f t="shared" si="6"/>
        <v>7320.5000000000027</v>
      </c>
      <c r="Y11" s="2">
        <f t="shared" si="6"/>
        <v>8052.5500000000038</v>
      </c>
      <c r="Z11" s="2">
        <f t="shared" si="6"/>
        <v>8857.8050000000057</v>
      </c>
      <c r="AA11" s="2">
        <f t="shared" si="6"/>
        <v>9743.5855000000065</v>
      </c>
      <c r="AB11" s="2">
        <f t="shared" si="6"/>
        <v>10717.944050000007</v>
      </c>
      <c r="AC11" s="2">
        <f t="shared" si="6"/>
        <v>11789.73845500001</v>
      </c>
      <c r="AD11" s="2">
        <f t="shared" si="6"/>
        <v>12968.712300500012</v>
      </c>
      <c r="AE11" s="2">
        <f t="shared" si="6"/>
        <v>14265.583530550015</v>
      </c>
      <c r="AF11" s="2">
        <f t="shared" si="6"/>
        <v>15692.141883605018</v>
      </c>
      <c r="AG11" s="2">
        <f t="shared" si="6"/>
        <v>17261.356071965522</v>
      </c>
      <c r="AH11" s="2">
        <f t="shared" si="6"/>
        <v>18987.491679162074</v>
      </c>
      <c r="AI11" s="2">
        <f t="shared" si="6"/>
        <v>20886.240847078283</v>
      </c>
      <c r="AJ11" s="2">
        <f t="shared" si="6"/>
        <v>22974.864931786113</v>
      </c>
      <c r="AK11" s="2">
        <f t="shared" si="6"/>
        <v>25272.351424964727</v>
      </c>
      <c r="AL11" s="2">
        <f t="shared" si="6"/>
        <v>27799.586567461203</v>
      </c>
      <c r="AM11" s="2">
        <f t="shared" si="6"/>
        <v>30579.545224207326</v>
      </c>
      <c r="AN11" s="2">
        <f t="shared" si="6"/>
        <v>33637.499746628062</v>
      </c>
      <c r="AO11" s="2">
        <f t="shared" si="6"/>
        <v>37001.249721290871</v>
      </c>
      <c r="AP11" s="2">
        <f t="shared" si="6"/>
        <v>40701.374693419959</v>
      </c>
      <c r="AQ11" s="2">
        <f t="shared" si="6"/>
        <v>44771.512162761959</v>
      </c>
      <c r="AR11" s="2">
        <f t="shared" si="6"/>
        <v>49248.66337903816</v>
      </c>
      <c r="AS11" s="2">
        <f t="shared" si="6"/>
        <v>54173.529716941979</v>
      </c>
      <c r="AT11" s="2">
        <f t="shared" si="6"/>
        <v>59590.882688636179</v>
      </c>
      <c r="AU11" s="2">
        <f t="shared" si="6"/>
        <v>65549.970957499798</v>
      </c>
      <c r="AV11" s="2">
        <f t="shared" si="6"/>
        <v>72104.968053249788</v>
      </c>
      <c r="AW11" s="2">
        <f t="shared" si="6"/>
        <v>79315.464858574778</v>
      </c>
      <c r="AX11" s="2">
        <f t="shared" si="6"/>
        <v>87247.011344432263</v>
      </c>
      <c r="AY11" s="2">
        <f t="shared" si="6"/>
        <v>95971.712478875503</v>
      </c>
      <c r="AZ11" s="2">
        <f t="shared" si="6"/>
        <v>105568.88372676306</v>
      </c>
      <c r="BA11" s="2">
        <f t="shared" si="6"/>
        <v>116125.77209943937</v>
      </c>
      <c r="BB11" s="2">
        <f t="shared" si="6"/>
        <v>127738.34930938332</v>
      </c>
      <c r="BC11" s="2">
        <f t="shared" si="6"/>
        <v>140512.18424032166</v>
      </c>
      <c r="BD11" s="2">
        <f t="shared" si="6"/>
        <v>154563.40266435384</v>
      </c>
      <c r="BE11" s="2">
        <f t="shared" si="6"/>
        <v>170019.74293078925</v>
      </c>
      <c r="BF11" s="2">
        <f t="shared" si="6"/>
        <v>187021.71722386818</v>
      </c>
      <c r="BG11" s="2">
        <f t="shared" si="6"/>
        <v>205723.88894625503</v>
      </c>
      <c r="BH11" s="2">
        <f t="shared" si="6"/>
        <v>226296.27784088056</v>
      </c>
      <c r="BI11" s="2">
        <f t="shared" si="6"/>
        <v>248925.90562496864</v>
      </c>
      <c r="BJ11" s="2">
        <f t="shared" si="6"/>
        <v>273818.4961874655</v>
      </c>
      <c r="BK11" s="2">
        <f t="shared" si="6"/>
        <v>301200.34580621205</v>
      </c>
      <c r="BL11" s="2">
        <f t="shared" si="6"/>
        <v>331320.38038683328</v>
      </c>
      <c r="BM11" s="2">
        <f t="shared" si="6"/>
        <v>364452.41842551663</v>
      </c>
      <c r="BN11" s="2">
        <f t="shared" si="6"/>
        <v>400897.66026806831</v>
      </c>
      <c r="BO11" s="2">
        <f t="shared" si="6"/>
        <v>440987.42629487516</v>
      </c>
      <c r="BP11" s="2">
        <f t="shared" si="6"/>
        <v>485086.16892436269</v>
      </c>
      <c r="BQ11" s="2">
        <f t="shared" si="6"/>
        <v>533594.78581679903</v>
      </c>
      <c r="BR11" s="2">
        <f t="shared" si="6"/>
        <v>586954.26439847902</v>
      </c>
      <c r="BS11" s="2">
        <f t="shared" si="6"/>
        <v>645649.69083832693</v>
      </c>
    </row>
    <row r="12" spans="1:143" s="104" customFormat="1">
      <c r="A12" s="1" t="s">
        <v>380</v>
      </c>
      <c r="B12" s="438">
        <v>1</v>
      </c>
      <c r="C12" s="439">
        <v>4</v>
      </c>
      <c r="D12" s="337">
        <f>B12*C12</f>
        <v>4</v>
      </c>
      <c r="E12" s="1">
        <v>8</v>
      </c>
      <c r="G12" s="101"/>
      <c r="H12" s="1" t="s">
        <v>400</v>
      </c>
      <c r="I12" s="1"/>
      <c r="J12" s="1"/>
      <c r="K12" s="1"/>
      <c r="L12" s="2">
        <f>IF(HLOOKUP($B19,$L$3:$BS$4,2,0)=L$1,$C19,IF(HLOOKUP($B19,$L$3:$BS$4,2,0)&lt;L$1,K12*(1+$D19),0))</f>
        <v>0</v>
      </c>
      <c r="M12" s="2">
        <f t="shared" si="6"/>
        <v>0</v>
      </c>
      <c r="N12" s="2">
        <f t="shared" si="6"/>
        <v>0</v>
      </c>
      <c r="O12" s="2">
        <f t="shared" si="6"/>
        <v>0</v>
      </c>
      <c r="P12" s="2">
        <f t="shared" si="6"/>
        <v>0</v>
      </c>
      <c r="Q12" s="2">
        <f t="shared" si="6"/>
        <v>0</v>
      </c>
      <c r="R12" s="2">
        <f t="shared" si="6"/>
        <v>0</v>
      </c>
      <c r="S12" s="2">
        <f t="shared" si="6"/>
        <v>0</v>
      </c>
      <c r="T12" s="2">
        <f t="shared" si="6"/>
        <v>0</v>
      </c>
      <c r="U12" s="2">
        <f t="shared" si="6"/>
        <v>0</v>
      </c>
      <c r="V12" s="2">
        <f t="shared" si="6"/>
        <v>0</v>
      </c>
      <c r="W12" s="2">
        <f t="shared" si="6"/>
        <v>5000</v>
      </c>
      <c r="X12" s="2">
        <f t="shared" si="6"/>
        <v>5500</v>
      </c>
      <c r="Y12" s="2">
        <f t="shared" si="6"/>
        <v>6050.0000000000009</v>
      </c>
      <c r="Z12" s="2">
        <f t="shared" si="6"/>
        <v>6655.0000000000018</v>
      </c>
      <c r="AA12" s="2">
        <f t="shared" si="6"/>
        <v>7320.5000000000027</v>
      </c>
      <c r="AB12" s="2">
        <f t="shared" si="6"/>
        <v>8052.5500000000038</v>
      </c>
      <c r="AC12" s="2">
        <f t="shared" si="6"/>
        <v>8857.8050000000057</v>
      </c>
      <c r="AD12" s="2">
        <f t="shared" si="6"/>
        <v>9743.5855000000065</v>
      </c>
      <c r="AE12" s="2">
        <f t="shared" si="6"/>
        <v>10717.944050000007</v>
      </c>
      <c r="AF12" s="2">
        <f t="shared" si="6"/>
        <v>11789.73845500001</v>
      </c>
      <c r="AG12" s="2">
        <f t="shared" si="6"/>
        <v>12968.712300500012</v>
      </c>
      <c r="AH12" s="2">
        <f t="shared" si="6"/>
        <v>14265.583530550015</v>
      </c>
      <c r="AI12" s="2">
        <f t="shared" si="6"/>
        <v>15692.141883605018</v>
      </c>
      <c r="AJ12" s="2">
        <f t="shared" si="6"/>
        <v>17261.356071965522</v>
      </c>
      <c r="AK12" s="2">
        <f t="shared" si="6"/>
        <v>18987.491679162074</v>
      </c>
      <c r="AL12" s="2">
        <f t="shared" si="6"/>
        <v>20886.240847078283</v>
      </c>
      <c r="AM12" s="2">
        <f t="shared" si="6"/>
        <v>22974.864931786113</v>
      </c>
      <c r="AN12" s="2">
        <f t="shared" si="6"/>
        <v>25272.351424964727</v>
      </c>
      <c r="AO12" s="2">
        <f t="shared" si="6"/>
        <v>27799.586567461203</v>
      </c>
      <c r="AP12" s="2">
        <f t="shared" si="6"/>
        <v>30579.545224207326</v>
      </c>
      <c r="AQ12" s="2">
        <f t="shared" si="6"/>
        <v>33637.499746628062</v>
      </c>
      <c r="AR12" s="2">
        <f t="shared" si="6"/>
        <v>37001.249721290871</v>
      </c>
      <c r="AS12" s="2">
        <f t="shared" si="6"/>
        <v>40701.374693419959</v>
      </c>
      <c r="AT12" s="2">
        <f t="shared" si="6"/>
        <v>44771.512162761959</v>
      </c>
      <c r="AU12" s="2">
        <f t="shared" si="6"/>
        <v>49248.66337903816</v>
      </c>
      <c r="AV12" s="2">
        <f t="shared" si="6"/>
        <v>54173.529716941979</v>
      </c>
      <c r="AW12" s="2">
        <f t="shared" si="6"/>
        <v>59590.882688636179</v>
      </c>
      <c r="AX12" s="2">
        <f t="shared" si="6"/>
        <v>65549.970957499798</v>
      </c>
      <c r="AY12" s="2">
        <f t="shared" si="6"/>
        <v>72104.968053249788</v>
      </c>
      <c r="AZ12" s="2">
        <f t="shared" si="6"/>
        <v>79315.464858574778</v>
      </c>
      <c r="BA12" s="2">
        <f t="shared" si="6"/>
        <v>87247.011344432263</v>
      </c>
      <c r="BB12" s="2">
        <f t="shared" si="6"/>
        <v>95971.712478875503</v>
      </c>
      <c r="BC12" s="2">
        <f t="shared" si="6"/>
        <v>105568.88372676306</v>
      </c>
      <c r="BD12" s="2">
        <f t="shared" si="6"/>
        <v>116125.77209943937</v>
      </c>
      <c r="BE12" s="2">
        <f t="shared" si="6"/>
        <v>127738.34930938332</v>
      </c>
      <c r="BF12" s="2">
        <f t="shared" si="6"/>
        <v>140512.18424032166</v>
      </c>
      <c r="BG12" s="2">
        <f t="shared" si="6"/>
        <v>154563.40266435384</v>
      </c>
      <c r="BH12" s="2">
        <f t="shared" si="6"/>
        <v>170019.74293078925</v>
      </c>
      <c r="BI12" s="2">
        <f t="shared" si="6"/>
        <v>187021.71722386818</v>
      </c>
      <c r="BJ12" s="2">
        <f t="shared" si="6"/>
        <v>205723.88894625503</v>
      </c>
      <c r="BK12" s="2">
        <f t="shared" si="6"/>
        <v>226296.27784088056</v>
      </c>
      <c r="BL12" s="2">
        <f t="shared" si="6"/>
        <v>248925.90562496864</v>
      </c>
      <c r="BM12" s="2">
        <f t="shared" si="6"/>
        <v>273818.4961874655</v>
      </c>
      <c r="BN12" s="2">
        <f t="shared" si="6"/>
        <v>301200.34580621205</v>
      </c>
      <c r="BO12" s="2">
        <f t="shared" si="6"/>
        <v>331320.38038683328</v>
      </c>
      <c r="BP12" s="2">
        <f t="shared" si="6"/>
        <v>364452.41842551663</v>
      </c>
      <c r="BQ12" s="2">
        <f t="shared" si="6"/>
        <v>400897.66026806831</v>
      </c>
      <c r="BR12" s="2">
        <f t="shared" si="6"/>
        <v>440987.42629487516</v>
      </c>
      <c r="BS12" s="2">
        <f t="shared" si="6"/>
        <v>485086.16892436269</v>
      </c>
      <c r="BT12" s="105"/>
      <c r="BU12" s="105"/>
      <c r="BV12" s="105"/>
      <c r="BW12" s="105"/>
      <c r="BX12" s="105"/>
      <c r="BY12" s="105"/>
      <c r="BZ12" s="105"/>
      <c r="CA12" s="105"/>
      <c r="CB12" s="105"/>
      <c r="CC12" s="105"/>
      <c r="CD12" s="105"/>
      <c r="CE12" s="105"/>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c r="DD12" s="105"/>
      <c r="DE12" s="105"/>
      <c r="DF12" s="105"/>
      <c r="DG12" s="105"/>
      <c r="DH12" s="105"/>
      <c r="DI12" s="105"/>
      <c r="DJ12" s="105"/>
      <c r="DK12" s="105"/>
      <c r="DL12" s="105"/>
      <c r="DM12" s="105"/>
      <c r="DN12" s="105"/>
      <c r="DO12" s="105"/>
      <c r="DP12" s="105"/>
      <c r="DQ12" s="105"/>
      <c r="DR12" s="105"/>
      <c r="DS12" s="105"/>
      <c r="DT12" s="105"/>
      <c r="DU12" s="105"/>
      <c r="DV12" s="105"/>
      <c r="DW12" s="105"/>
      <c r="DX12" s="105"/>
      <c r="DY12" s="105"/>
      <c r="DZ12" s="105"/>
      <c r="EA12" s="105"/>
      <c r="EB12" s="105"/>
      <c r="EC12" s="105"/>
      <c r="ED12" s="105"/>
      <c r="EE12" s="105"/>
      <c r="EF12" s="105"/>
      <c r="EG12" s="105"/>
      <c r="EH12" s="105"/>
      <c r="EI12" s="105"/>
      <c r="EJ12" s="105"/>
      <c r="EK12" s="105"/>
      <c r="EL12" s="105"/>
      <c r="EM12" s="105"/>
    </row>
    <row r="13" spans="1:143" s="103" customFormat="1">
      <c r="A13" s="1" t="s">
        <v>381</v>
      </c>
      <c r="B13" s="438">
        <v>0.25</v>
      </c>
      <c r="C13" s="440">
        <v>60</v>
      </c>
      <c r="D13" s="337">
        <f>B13*C13</f>
        <v>15</v>
      </c>
      <c r="E13" s="1">
        <v>9</v>
      </c>
      <c r="G13" s="101"/>
      <c r="H13" s="20" t="s">
        <v>401</v>
      </c>
      <c r="I13" s="20"/>
      <c r="J13" s="20"/>
      <c r="K13" s="20"/>
      <c r="L13" s="2">
        <f>IF(HLOOKUP($B20,$L$3:$BS$4,2,0)=L$1,$C20,IF(HLOOKUP($B20,$L$3:$BS$4,2,0)&lt;L$1,K13*(1+$D20),0))</f>
        <v>0</v>
      </c>
      <c r="M13" s="2">
        <f t="shared" si="6"/>
        <v>0</v>
      </c>
      <c r="N13" s="2">
        <f t="shared" si="6"/>
        <v>0</v>
      </c>
      <c r="O13" s="2">
        <f t="shared" si="6"/>
        <v>0</v>
      </c>
      <c r="P13" s="2">
        <f t="shared" si="6"/>
        <v>0</v>
      </c>
      <c r="Q13" s="2">
        <f t="shared" si="6"/>
        <v>0</v>
      </c>
      <c r="R13" s="2">
        <f t="shared" si="6"/>
        <v>0</v>
      </c>
      <c r="S13" s="2">
        <f t="shared" si="6"/>
        <v>0</v>
      </c>
      <c r="T13" s="2">
        <f t="shared" si="6"/>
        <v>0</v>
      </c>
      <c r="U13" s="2">
        <f t="shared" si="6"/>
        <v>0</v>
      </c>
      <c r="V13" s="2">
        <f t="shared" si="6"/>
        <v>0</v>
      </c>
      <c r="W13" s="2">
        <f t="shared" si="6"/>
        <v>0</v>
      </c>
      <c r="X13" s="2">
        <f t="shared" si="6"/>
        <v>0</v>
      </c>
      <c r="Y13" s="2">
        <f t="shared" si="6"/>
        <v>0</v>
      </c>
      <c r="Z13" s="2">
        <f t="shared" si="6"/>
        <v>10000</v>
      </c>
      <c r="AA13" s="2">
        <f t="shared" si="6"/>
        <v>11000</v>
      </c>
      <c r="AB13" s="2">
        <f t="shared" si="6"/>
        <v>12100.000000000002</v>
      </c>
      <c r="AC13" s="2">
        <f t="shared" si="6"/>
        <v>13310.000000000004</v>
      </c>
      <c r="AD13" s="2">
        <f t="shared" si="6"/>
        <v>14641.000000000005</v>
      </c>
      <c r="AE13" s="2">
        <f t="shared" si="6"/>
        <v>16105.100000000008</v>
      </c>
      <c r="AF13" s="2">
        <f t="shared" si="6"/>
        <v>17715.610000000011</v>
      </c>
      <c r="AG13" s="2">
        <f t="shared" si="6"/>
        <v>19487.171000000013</v>
      </c>
      <c r="AH13" s="2">
        <f t="shared" si="6"/>
        <v>21435.888100000015</v>
      </c>
      <c r="AI13" s="2">
        <f t="shared" si="6"/>
        <v>23579.476910000019</v>
      </c>
      <c r="AJ13" s="2">
        <f t="shared" si="6"/>
        <v>25937.424601000024</v>
      </c>
      <c r="AK13" s="2">
        <f t="shared" si="6"/>
        <v>28531.16706110003</v>
      </c>
      <c r="AL13" s="2">
        <f t="shared" si="6"/>
        <v>31384.283767210036</v>
      </c>
      <c r="AM13" s="2">
        <f t="shared" si="6"/>
        <v>34522.712143931043</v>
      </c>
      <c r="AN13" s="2">
        <f t="shared" si="6"/>
        <v>37974.983358324149</v>
      </c>
      <c r="AO13" s="2">
        <f t="shared" si="6"/>
        <v>41772.481694156566</v>
      </c>
      <c r="AP13" s="2">
        <f t="shared" si="6"/>
        <v>45949.729863572225</v>
      </c>
      <c r="AQ13" s="2">
        <f t="shared" si="6"/>
        <v>50544.702849929454</v>
      </c>
      <c r="AR13" s="2">
        <f t="shared" si="6"/>
        <v>55599.173134922406</v>
      </c>
      <c r="AS13" s="2">
        <f t="shared" si="6"/>
        <v>61159.090448414652</v>
      </c>
      <c r="AT13" s="2">
        <f t="shared" si="6"/>
        <v>67274.999493256124</v>
      </c>
      <c r="AU13" s="2">
        <f t="shared" si="6"/>
        <v>74002.499442581742</v>
      </c>
      <c r="AV13" s="2">
        <f t="shared" si="6"/>
        <v>81402.749386839918</v>
      </c>
      <c r="AW13" s="2">
        <f t="shared" si="6"/>
        <v>89543.024325523918</v>
      </c>
      <c r="AX13" s="2">
        <f t="shared" si="6"/>
        <v>98497.32675807632</v>
      </c>
      <c r="AY13" s="2">
        <f t="shared" si="6"/>
        <v>108347.05943388396</v>
      </c>
      <c r="AZ13" s="2">
        <f t="shared" si="6"/>
        <v>119181.76537727236</v>
      </c>
      <c r="BA13" s="2">
        <f t="shared" si="6"/>
        <v>131099.9419149996</v>
      </c>
      <c r="BB13" s="2">
        <f t="shared" si="6"/>
        <v>144209.93610649958</v>
      </c>
      <c r="BC13" s="2">
        <f t="shared" si="6"/>
        <v>158630.92971714956</v>
      </c>
      <c r="BD13" s="2">
        <f t="shared" si="6"/>
        <v>174494.02268886453</v>
      </c>
      <c r="BE13" s="2">
        <f t="shared" si="6"/>
        <v>191943.42495775101</v>
      </c>
      <c r="BF13" s="2">
        <f t="shared" si="6"/>
        <v>211137.76745352612</v>
      </c>
      <c r="BG13" s="2">
        <f t="shared" si="6"/>
        <v>232251.54419887875</v>
      </c>
      <c r="BH13" s="2">
        <f t="shared" si="6"/>
        <v>255476.69861876665</v>
      </c>
      <c r="BI13" s="2">
        <f t="shared" si="6"/>
        <v>281024.36848064332</v>
      </c>
      <c r="BJ13" s="2">
        <f t="shared" si="6"/>
        <v>309126.80532870768</v>
      </c>
      <c r="BK13" s="2">
        <f t="shared" si="6"/>
        <v>340039.48586157849</v>
      </c>
      <c r="BL13" s="2">
        <f t="shared" si="6"/>
        <v>374043.43444773636</v>
      </c>
      <c r="BM13" s="2">
        <f t="shared" si="6"/>
        <v>411447.77789251006</v>
      </c>
      <c r="BN13" s="2">
        <f t="shared" si="6"/>
        <v>452592.55568176112</v>
      </c>
      <c r="BO13" s="2">
        <f t="shared" si="6"/>
        <v>497851.81124993728</v>
      </c>
      <c r="BP13" s="2">
        <f t="shared" si="6"/>
        <v>547636.992374931</v>
      </c>
      <c r="BQ13" s="2">
        <f t="shared" si="6"/>
        <v>602400.6916124241</v>
      </c>
      <c r="BR13" s="2">
        <f t="shared" si="6"/>
        <v>662640.76077366655</v>
      </c>
      <c r="BS13" s="2">
        <f t="shared" si="6"/>
        <v>728904.83685103327</v>
      </c>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row>
    <row r="14" spans="1:143">
      <c r="A14" s="1" t="s">
        <v>382</v>
      </c>
      <c r="B14" s="438">
        <v>5</v>
      </c>
      <c r="C14" s="441">
        <v>2.81</v>
      </c>
      <c r="D14" s="337">
        <f t="shared" ref="D14" si="7">B14*C14</f>
        <v>14.05</v>
      </c>
      <c r="E14" s="1">
        <v>10</v>
      </c>
      <c r="G14" s="101"/>
      <c r="H14" s="20"/>
      <c r="I14" s="20"/>
      <c r="J14" s="20"/>
      <c r="K14" s="20"/>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row>
    <row r="15" spans="1:143">
      <c r="B15" s="9"/>
      <c r="E15" s="1">
        <v>11</v>
      </c>
      <c r="G15" s="3" t="s">
        <v>404</v>
      </c>
      <c r="H15" s="20"/>
      <c r="I15" s="20"/>
      <c r="J15" s="20"/>
      <c r="K15" s="20"/>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row>
    <row r="16" spans="1:143">
      <c r="A16" s="373" t="s">
        <v>386</v>
      </c>
      <c r="B16" s="9"/>
      <c r="E16" s="1">
        <v>12</v>
      </c>
      <c r="F16" s="104"/>
      <c r="G16" s="101"/>
      <c r="H16" s="20" t="s">
        <v>406</v>
      </c>
      <c r="I16" s="20"/>
      <c r="J16" s="20"/>
      <c r="K16" s="20"/>
      <c r="L16" s="336">
        <f>IF(L1-$D$24&lt;0,0,HLOOKUP(L1-$D$24+1,$L$1:$BS$2,2,0))*$C$24</f>
        <v>50000</v>
      </c>
      <c r="M16" s="336">
        <f t="shared" ref="M16:BS16" si="8">IF(M1-$D$24&lt;0,0,HLOOKUP(M1-$D$24+1,$L$1:$BS$2,2,0))*$C$24</f>
        <v>50000</v>
      </c>
      <c r="N16" s="336">
        <f t="shared" si="8"/>
        <v>100000</v>
      </c>
      <c r="O16" s="336">
        <f t="shared" si="8"/>
        <v>150000</v>
      </c>
      <c r="P16" s="336">
        <f t="shared" si="8"/>
        <v>250000</v>
      </c>
      <c r="Q16" s="336">
        <f t="shared" si="8"/>
        <v>400000</v>
      </c>
      <c r="R16" s="336">
        <f t="shared" si="8"/>
        <v>650000</v>
      </c>
      <c r="S16" s="336">
        <f t="shared" si="8"/>
        <v>1050000</v>
      </c>
      <c r="T16" s="336">
        <f t="shared" si="8"/>
        <v>1700000</v>
      </c>
      <c r="U16" s="336">
        <f t="shared" si="8"/>
        <v>2750000</v>
      </c>
      <c r="V16" s="336">
        <f t="shared" si="8"/>
        <v>4450000</v>
      </c>
      <c r="W16" s="336">
        <f t="shared" si="8"/>
        <v>7200000</v>
      </c>
      <c r="X16" s="336">
        <f t="shared" si="8"/>
        <v>7560000.0000000009</v>
      </c>
      <c r="Y16" s="336">
        <f t="shared" si="8"/>
        <v>7938000.0000000009</v>
      </c>
      <c r="Z16" s="336">
        <f t="shared" si="8"/>
        <v>8334900.0000000019</v>
      </c>
      <c r="AA16" s="336">
        <f t="shared" si="8"/>
        <v>8751645.0000000019</v>
      </c>
      <c r="AB16" s="336">
        <f t="shared" si="8"/>
        <v>9189227.2500000019</v>
      </c>
      <c r="AC16" s="336">
        <f t="shared" si="8"/>
        <v>9648688.6125000026</v>
      </c>
      <c r="AD16" s="336">
        <f t="shared" si="8"/>
        <v>10131123.043125004</v>
      </c>
      <c r="AE16" s="336">
        <f t="shared" si="8"/>
        <v>10637679.195281254</v>
      </c>
      <c r="AF16" s="336">
        <f t="shared" si="8"/>
        <v>11169563.155045317</v>
      </c>
      <c r="AG16" s="336">
        <f t="shared" si="8"/>
        <v>11728041.312797584</v>
      </c>
      <c r="AH16" s="336">
        <f t="shared" si="8"/>
        <v>12314443.378437463</v>
      </c>
      <c r="AI16" s="336">
        <f t="shared" si="8"/>
        <v>12930165.547359336</v>
      </c>
      <c r="AJ16" s="336">
        <f t="shared" si="8"/>
        <v>13576673.824727306</v>
      </c>
      <c r="AK16" s="336">
        <f t="shared" si="8"/>
        <v>14255507.515963672</v>
      </c>
      <c r="AL16" s="336">
        <f t="shared" si="8"/>
        <v>14968282.891761856</v>
      </c>
      <c r="AM16" s="336">
        <f t="shared" si="8"/>
        <v>15716697.03634995</v>
      </c>
      <c r="AN16" s="336">
        <f t="shared" si="8"/>
        <v>16502531.888167448</v>
      </c>
      <c r="AO16" s="336">
        <f t="shared" si="8"/>
        <v>17327658.482575823</v>
      </c>
      <c r="AP16" s="336">
        <f t="shared" si="8"/>
        <v>18194041.406704612</v>
      </c>
      <c r="AQ16" s="336">
        <f t="shared" si="8"/>
        <v>19103743.477039844</v>
      </c>
      <c r="AR16" s="336">
        <f t="shared" si="8"/>
        <v>20058930.650891837</v>
      </c>
      <c r="AS16" s="336">
        <f t="shared" si="8"/>
        <v>21061877.183436431</v>
      </c>
      <c r="AT16" s="336">
        <f t="shared" si="8"/>
        <v>22114971.042608254</v>
      </c>
      <c r="AU16" s="336">
        <f t="shared" si="8"/>
        <v>23220719.594738666</v>
      </c>
      <c r="AV16" s="336">
        <f t="shared" si="8"/>
        <v>24381755.574475598</v>
      </c>
      <c r="AW16" s="336">
        <f t="shared" si="8"/>
        <v>25600843.353199381</v>
      </c>
      <c r="AX16" s="336">
        <f t="shared" si="8"/>
        <v>26880885.52085935</v>
      </c>
      <c r="AY16" s="336">
        <f t="shared" si="8"/>
        <v>28224929.796902318</v>
      </c>
      <c r="AZ16" s="336">
        <f t="shared" si="8"/>
        <v>29636176.286747433</v>
      </c>
      <c r="BA16" s="336">
        <f t="shared" si="8"/>
        <v>31117985.10108481</v>
      </c>
      <c r="BB16" s="336">
        <f t="shared" si="8"/>
        <v>32673884.356139053</v>
      </c>
      <c r="BC16" s="336">
        <f t="shared" si="8"/>
        <v>34307578.573946007</v>
      </c>
      <c r="BD16" s="336">
        <f t="shared" si="8"/>
        <v>36022957.502643302</v>
      </c>
      <c r="BE16" s="336">
        <f t="shared" si="8"/>
        <v>37824105.377775468</v>
      </c>
      <c r="BF16" s="336">
        <f t="shared" si="8"/>
        <v>39715310.646664247</v>
      </c>
      <c r="BG16" s="336">
        <f t="shared" si="8"/>
        <v>41701076.178997457</v>
      </c>
      <c r="BH16" s="336">
        <f t="shared" si="8"/>
        <v>43786129.98794733</v>
      </c>
      <c r="BI16" s="336">
        <f t="shared" si="8"/>
        <v>45975436.487344697</v>
      </c>
      <c r="BJ16" s="336">
        <f t="shared" si="8"/>
        <v>48274208.311711937</v>
      </c>
      <c r="BK16" s="336">
        <f t="shared" si="8"/>
        <v>50687918.727297537</v>
      </c>
      <c r="BL16" s="336">
        <f t="shared" si="8"/>
        <v>53222314.663662419</v>
      </c>
      <c r="BM16" s="336">
        <f t="shared" si="8"/>
        <v>55883430.396845542</v>
      </c>
      <c r="BN16" s="336">
        <f t="shared" si="8"/>
        <v>58677601.916687816</v>
      </c>
      <c r="BO16" s="336">
        <f t="shared" si="8"/>
        <v>61611482.012522206</v>
      </c>
      <c r="BP16" s="336">
        <f t="shared" si="8"/>
        <v>64692056.113148317</v>
      </c>
      <c r="BQ16" s="336">
        <f t="shared" si="8"/>
        <v>67926658.918805733</v>
      </c>
      <c r="BR16" s="336">
        <f t="shared" si="8"/>
        <v>71322991.864746019</v>
      </c>
      <c r="BS16" s="336">
        <f t="shared" si="8"/>
        <v>74889141.457983315</v>
      </c>
    </row>
    <row r="17" spans="1:71" s="107" customFormat="1">
      <c r="A17" s="1"/>
      <c r="B17" s="9"/>
      <c r="C17" s="1"/>
      <c r="D17" s="1" t="s">
        <v>385</v>
      </c>
      <c r="E17" s="1">
        <v>13</v>
      </c>
      <c r="F17" s="1"/>
      <c r="G17" s="101"/>
      <c r="H17" s="20"/>
      <c r="I17" s="20"/>
      <c r="J17" s="20"/>
      <c r="K17" s="20"/>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row>
    <row r="18" spans="1:71" s="107" customFormat="1">
      <c r="A18" s="1" t="s">
        <v>399</v>
      </c>
      <c r="B18" s="435" t="s">
        <v>10</v>
      </c>
      <c r="C18" s="436">
        <v>5000</v>
      </c>
      <c r="D18" s="437">
        <v>0.1</v>
      </c>
      <c r="E18" s="1">
        <v>14</v>
      </c>
      <c r="F18" s="1"/>
      <c r="G18" s="3" t="s">
        <v>409</v>
      </c>
      <c r="H18" s="1"/>
      <c r="I18" s="20"/>
      <c r="J18" s="1"/>
      <c r="K18" s="1"/>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row>
    <row r="19" spans="1:71" s="107" customFormat="1">
      <c r="A19" s="1" t="s">
        <v>400</v>
      </c>
      <c r="B19" s="435" t="s">
        <v>13</v>
      </c>
      <c r="C19" s="436">
        <v>5000</v>
      </c>
      <c r="D19" s="437">
        <v>0.1</v>
      </c>
      <c r="E19" s="1">
        <v>15</v>
      </c>
      <c r="F19" s="1"/>
      <c r="G19" s="101"/>
      <c r="H19" s="103" t="s">
        <v>410</v>
      </c>
      <c r="I19" s="103"/>
      <c r="J19" s="103"/>
      <c r="K19" s="103"/>
      <c r="L19" s="336">
        <f>IF(HLOOKUP($B28,$L$3:$BS$4,2,0)=L$1,$C28,IF(HLOOKUP($B28,$L$3:$BS$4,2,0)&lt;L$1,K19*(1+$D28),0))</f>
        <v>200</v>
      </c>
      <c r="M19" s="336">
        <f t="shared" ref="M19:BS19" si="9">IF(HLOOKUP($B28,$L$3:$BS$4,2,0)=M$1,$C28,IF(HLOOKUP($B28,$L$3:$BS$4,2,0)&lt;M$1,L19*(1+$D28),0))</f>
        <v>220.00000000000003</v>
      </c>
      <c r="N19" s="336">
        <f t="shared" si="9"/>
        <v>242.00000000000006</v>
      </c>
      <c r="O19" s="336">
        <f t="shared" si="9"/>
        <v>266.2000000000001</v>
      </c>
      <c r="P19" s="336">
        <f t="shared" si="9"/>
        <v>292.82000000000016</v>
      </c>
      <c r="Q19" s="336">
        <f t="shared" si="9"/>
        <v>322.1020000000002</v>
      </c>
      <c r="R19" s="336">
        <f t="shared" si="9"/>
        <v>354.31220000000025</v>
      </c>
      <c r="S19" s="336">
        <f t="shared" si="9"/>
        <v>389.7434200000003</v>
      </c>
      <c r="T19" s="336">
        <f t="shared" si="9"/>
        <v>428.71776200000039</v>
      </c>
      <c r="U19" s="336">
        <f t="shared" si="9"/>
        <v>471.58953820000045</v>
      </c>
      <c r="V19" s="336">
        <f t="shared" si="9"/>
        <v>518.74849202000053</v>
      </c>
      <c r="W19" s="336">
        <f t="shared" si="9"/>
        <v>570.62334122200059</v>
      </c>
      <c r="X19" s="336">
        <f t="shared" si="9"/>
        <v>627.68567534420072</v>
      </c>
      <c r="Y19" s="336">
        <f t="shared" si="9"/>
        <v>690.45424287862079</v>
      </c>
      <c r="Z19" s="336">
        <f t="shared" si="9"/>
        <v>759.49966716648294</v>
      </c>
      <c r="AA19" s="336">
        <f t="shared" si="9"/>
        <v>835.44963388313124</v>
      </c>
      <c r="AB19" s="336">
        <f t="shared" si="9"/>
        <v>918.99459727144449</v>
      </c>
      <c r="AC19" s="336">
        <f t="shared" si="9"/>
        <v>1010.894056998589</v>
      </c>
      <c r="AD19" s="336">
        <f t="shared" si="9"/>
        <v>1111.983462698448</v>
      </c>
      <c r="AE19" s="336">
        <f t="shared" si="9"/>
        <v>1223.1818089682929</v>
      </c>
      <c r="AF19" s="336">
        <f t="shared" si="9"/>
        <v>1345.4999898651222</v>
      </c>
      <c r="AG19" s="336">
        <f t="shared" si="9"/>
        <v>1480.0499888516345</v>
      </c>
      <c r="AH19" s="336">
        <f t="shared" si="9"/>
        <v>1628.054987736798</v>
      </c>
      <c r="AI19" s="336">
        <f t="shared" si="9"/>
        <v>1790.860486510478</v>
      </c>
      <c r="AJ19" s="336">
        <f t="shared" si="9"/>
        <v>1969.9465351615261</v>
      </c>
      <c r="AK19" s="336">
        <f t="shared" si="9"/>
        <v>2166.9411886776788</v>
      </c>
      <c r="AL19" s="336">
        <f t="shared" si="9"/>
        <v>2383.6353075454467</v>
      </c>
      <c r="AM19" s="336">
        <f t="shared" si="9"/>
        <v>2621.9988382999918</v>
      </c>
      <c r="AN19" s="336">
        <f t="shared" si="9"/>
        <v>2884.1987221299914</v>
      </c>
      <c r="AO19" s="336">
        <f t="shared" si="9"/>
        <v>3172.6185943429909</v>
      </c>
      <c r="AP19" s="336">
        <f t="shared" si="9"/>
        <v>3489.8804537772903</v>
      </c>
      <c r="AQ19" s="336">
        <f t="shared" si="9"/>
        <v>3838.8684991550194</v>
      </c>
      <c r="AR19" s="336">
        <f t="shared" si="9"/>
        <v>4222.7553490705213</v>
      </c>
      <c r="AS19" s="336">
        <f t="shared" si="9"/>
        <v>4645.0308839775735</v>
      </c>
      <c r="AT19" s="336">
        <f t="shared" si="9"/>
        <v>5109.5339723753314</v>
      </c>
      <c r="AU19" s="336">
        <f t="shared" si="9"/>
        <v>5620.4873696128652</v>
      </c>
      <c r="AV19" s="336">
        <f t="shared" si="9"/>
        <v>6182.5361065741527</v>
      </c>
      <c r="AW19" s="336">
        <f t="shared" si="9"/>
        <v>6800.7897172315688</v>
      </c>
      <c r="AX19" s="336">
        <f t="shared" si="9"/>
        <v>7480.8686889547262</v>
      </c>
      <c r="AY19" s="336">
        <f t="shared" si="9"/>
        <v>8228.9555578501986</v>
      </c>
      <c r="AZ19" s="336">
        <f t="shared" si="9"/>
        <v>9051.851113635219</v>
      </c>
      <c r="BA19" s="336">
        <f t="shared" si="9"/>
        <v>9957.0362249987411</v>
      </c>
      <c r="BB19" s="336">
        <f t="shared" si="9"/>
        <v>10952.739847498617</v>
      </c>
      <c r="BC19" s="336">
        <f t="shared" si="9"/>
        <v>12048.01383224848</v>
      </c>
      <c r="BD19" s="336">
        <f t="shared" si="9"/>
        <v>13252.815215473329</v>
      </c>
      <c r="BE19" s="336">
        <f t="shared" si="9"/>
        <v>14578.096737020664</v>
      </c>
      <c r="BF19" s="336">
        <f t="shared" si="9"/>
        <v>16035.906410722731</v>
      </c>
      <c r="BG19" s="336">
        <f t="shared" si="9"/>
        <v>17639.497051795006</v>
      </c>
      <c r="BH19" s="336">
        <f t="shared" si="9"/>
        <v>19403.446756974507</v>
      </c>
      <c r="BI19" s="336">
        <f t="shared" si="9"/>
        <v>21343.791432671958</v>
      </c>
      <c r="BJ19" s="336">
        <f t="shared" si="9"/>
        <v>23478.170575939155</v>
      </c>
      <c r="BK19" s="336">
        <f t="shared" si="9"/>
        <v>25825.987633533074</v>
      </c>
      <c r="BL19" s="336">
        <f t="shared" si="9"/>
        <v>28408.586396886385</v>
      </c>
      <c r="BM19" s="336">
        <f t="shared" si="9"/>
        <v>31249.445036575027</v>
      </c>
      <c r="BN19" s="336">
        <f t="shared" si="9"/>
        <v>34374.389540232536</v>
      </c>
      <c r="BO19" s="336">
        <f t="shared" si="9"/>
        <v>37811.828494255795</v>
      </c>
      <c r="BP19" s="336">
        <f t="shared" si="9"/>
        <v>41593.011343681377</v>
      </c>
      <c r="BQ19" s="336">
        <f t="shared" si="9"/>
        <v>45752.31247804952</v>
      </c>
      <c r="BR19" s="336">
        <f t="shared" si="9"/>
        <v>50327.543725854477</v>
      </c>
      <c r="BS19" s="336">
        <f t="shared" si="9"/>
        <v>55360.298098439933</v>
      </c>
    </row>
    <row r="20" spans="1:71" s="107" customFormat="1">
      <c r="A20" s="1" t="s">
        <v>401</v>
      </c>
      <c r="B20" s="435" t="s">
        <v>16</v>
      </c>
      <c r="C20" s="436">
        <v>10000</v>
      </c>
      <c r="D20" s="437">
        <v>0.1</v>
      </c>
      <c r="E20" s="1">
        <v>16</v>
      </c>
      <c r="F20" s="1"/>
      <c r="G20" s="101"/>
      <c r="H20" s="103" t="s">
        <v>183</v>
      </c>
      <c r="I20" s="103"/>
      <c r="J20" s="103"/>
      <c r="K20" s="103"/>
      <c r="L20" s="108">
        <f>L19*$C$30</f>
        <v>100000</v>
      </c>
      <c r="M20" s="108">
        <f t="shared" ref="M20:BS20" si="10">M19*$C$30</f>
        <v>110000.00000000001</v>
      </c>
      <c r="N20" s="108">
        <f t="shared" si="10"/>
        <v>121000.00000000003</v>
      </c>
      <c r="O20" s="108">
        <f t="shared" si="10"/>
        <v>133100.00000000006</v>
      </c>
      <c r="P20" s="108">
        <f t="shared" si="10"/>
        <v>146410.00000000009</v>
      </c>
      <c r="Q20" s="108">
        <f t="shared" si="10"/>
        <v>161051.00000000009</v>
      </c>
      <c r="R20" s="108">
        <f t="shared" si="10"/>
        <v>177156.10000000012</v>
      </c>
      <c r="S20" s="108">
        <f t="shared" si="10"/>
        <v>194871.71000000014</v>
      </c>
      <c r="T20" s="108">
        <f t="shared" si="10"/>
        <v>214358.8810000002</v>
      </c>
      <c r="U20" s="108">
        <f t="shared" si="10"/>
        <v>235794.76910000024</v>
      </c>
      <c r="V20" s="108">
        <f t="shared" si="10"/>
        <v>259374.24601000026</v>
      </c>
      <c r="W20" s="108">
        <f t="shared" si="10"/>
        <v>285311.67061100027</v>
      </c>
      <c r="X20" s="108">
        <f t="shared" si="10"/>
        <v>313842.83767210034</v>
      </c>
      <c r="Y20" s="108">
        <f t="shared" si="10"/>
        <v>345227.12143931037</v>
      </c>
      <c r="Z20" s="108">
        <f t="shared" si="10"/>
        <v>379749.83358324145</v>
      </c>
      <c r="AA20" s="108">
        <f t="shared" si="10"/>
        <v>417724.8169415656</v>
      </c>
      <c r="AB20" s="108">
        <f t="shared" si="10"/>
        <v>459497.29863572225</v>
      </c>
      <c r="AC20" s="108">
        <f t="shared" si="10"/>
        <v>505447.02849929448</v>
      </c>
      <c r="AD20" s="108">
        <f t="shared" si="10"/>
        <v>555991.73134922399</v>
      </c>
      <c r="AE20" s="108">
        <f t="shared" si="10"/>
        <v>611590.90448414651</v>
      </c>
      <c r="AF20" s="108">
        <f t="shared" si="10"/>
        <v>672749.99493256107</v>
      </c>
      <c r="AG20" s="108">
        <f t="shared" si="10"/>
        <v>740024.99442581728</v>
      </c>
      <c r="AH20" s="108">
        <f t="shared" si="10"/>
        <v>814027.49386839906</v>
      </c>
      <c r="AI20" s="108">
        <f t="shared" si="10"/>
        <v>895430.24325523898</v>
      </c>
      <c r="AJ20" s="108">
        <f t="shared" si="10"/>
        <v>984973.26758076309</v>
      </c>
      <c r="AK20" s="108">
        <f t="shared" si="10"/>
        <v>1083470.5943388394</v>
      </c>
      <c r="AL20" s="108">
        <f t="shared" si="10"/>
        <v>1191817.6537727234</v>
      </c>
      <c r="AM20" s="108">
        <f t="shared" si="10"/>
        <v>1310999.419149996</v>
      </c>
      <c r="AN20" s="108">
        <f t="shared" si="10"/>
        <v>1442099.3610649956</v>
      </c>
      <c r="AO20" s="108">
        <f t="shared" si="10"/>
        <v>1586309.2971714954</v>
      </c>
      <c r="AP20" s="108">
        <f t="shared" si="10"/>
        <v>1744940.2268886452</v>
      </c>
      <c r="AQ20" s="108">
        <f t="shared" si="10"/>
        <v>1919434.2495775097</v>
      </c>
      <c r="AR20" s="108">
        <f t="shared" si="10"/>
        <v>2111377.6745352605</v>
      </c>
      <c r="AS20" s="108">
        <f t="shared" si="10"/>
        <v>2322515.4419887867</v>
      </c>
      <c r="AT20" s="108">
        <f t="shared" si="10"/>
        <v>2554766.9861876657</v>
      </c>
      <c r="AU20" s="108">
        <f t="shared" si="10"/>
        <v>2810243.6848064326</v>
      </c>
      <c r="AV20" s="108">
        <f t="shared" si="10"/>
        <v>3091268.0532870763</v>
      </c>
      <c r="AW20" s="108">
        <f t="shared" si="10"/>
        <v>3400394.8586157844</v>
      </c>
      <c r="AX20" s="108">
        <f t="shared" si="10"/>
        <v>3740434.3444773629</v>
      </c>
      <c r="AY20" s="108">
        <f t="shared" si="10"/>
        <v>4114477.7789250994</v>
      </c>
      <c r="AZ20" s="108">
        <f t="shared" si="10"/>
        <v>4525925.5568176098</v>
      </c>
      <c r="BA20" s="108">
        <f t="shared" si="10"/>
        <v>4978518.1124993702</v>
      </c>
      <c r="BB20" s="108">
        <f t="shared" si="10"/>
        <v>5476369.9237493081</v>
      </c>
      <c r="BC20" s="108">
        <f t="shared" si="10"/>
        <v>6024006.9161242396</v>
      </c>
      <c r="BD20" s="108">
        <f t="shared" si="10"/>
        <v>6626407.6077366648</v>
      </c>
      <c r="BE20" s="108">
        <f t="shared" si="10"/>
        <v>7289048.368510332</v>
      </c>
      <c r="BF20" s="108">
        <f t="shared" si="10"/>
        <v>8017953.2053613653</v>
      </c>
      <c r="BG20" s="108">
        <f t="shared" si="10"/>
        <v>8819748.5258975029</v>
      </c>
      <c r="BH20" s="108">
        <f t="shared" si="10"/>
        <v>9701723.3784872536</v>
      </c>
      <c r="BI20" s="108">
        <f t="shared" si="10"/>
        <v>10671895.716335978</v>
      </c>
      <c r="BJ20" s="108">
        <f t="shared" si="10"/>
        <v>11739085.287969578</v>
      </c>
      <c r="BK20" s="108">
        <f t="shared" si="10"/>
        <v>12912993.816766538</v>
      </c>
      <c r="BL20" s="108">
        <f t="shared" si="10"/>
        <v>14204293.198443193</v>
      </c>
      <c r="BM20" s="108">
        <f t="shared" si="10"/>
        <v>15624722.518287513</v>
      </c>
      <c r="BN20" s="108">
        <f t="shared" si="10"/>
        <v>17187194.77011627</v>
      </c>
      <c r="BO20" s="108">
        <f t="shared" si="10"/>
        <v>18905914.247127898</v>
      </c>
      <c r="BP20" s="108">
        <f t="shared" si="10"/>
        <v>20796505.67184069</v>
      </c>
      <c r="BQ20" s="108">
        <f t="shared" si="10"/>
        <v>22876156.239024758</v>
      </c>
      <c r="BR20" s="108">
        <f t="shared" si="10"/>
        <v>25163771.862927239</v>
      </c>
      <c r="BS20" s="108">
        <f t="shared" si="10"/>
        <v>27680149.049219966</v>
      </c>
    </row>
    <row r="21" spans="1:71" s="107" customFormat="1">
      <c r="A21" s="7"/>
      <c r="B21" s="2"/>
      <c r="C21" s="1"/>
      <c r="D21" s="1"/>
      <c r="E21" s="1">
        <v>17</v>
      </c>
      <c r="F21" s="1"/>
      <c r="G21" s="101"/>
      <c r="H21" s="103" t="s">
        <v>417</v>
      </c>
      <c r="I21" s="1"/>
      <c r="J21" s="1"/>
      <c r="K21" s="1"/>
      <c r="L21" s="108">
        <f>L19*$C$29*$C$31</f>
        <v>600000</v>
      </c>
      <c r="M21" s="108">
        <f t="shared" ref="M21:BS21" si="11">M19*$C$29*$C$31</f>
        <v>660000</v>
      </c>
      <c r="N21" s="2">
        <f t="shared" si="11"/>
        <v>726000.00000000012</v>
      </c>
      <c r="O21" s="2">
        <f t="shared" si="11"/>
        <v>798600.00000000023</v>
      </c>
      <c r="P21" s="2">
        <f t="shared" si="11"/>
        <v>878460.00000000047</v>
      </c>
      <c r="Q21" s="2">
        <f t="shared" si="11"/>
        <v>966306.00000000058</v>
      </c>
      <c r="R21" s="2">
        <f t="shared" si="11"/>
        <v>1062936.6000000008</v>
      </c>
      <c r="S21" s="2">
        <f t="shared" si="11"/>
        <v>1169230.2600000007</v>
      </c>
      <c r="T21" s="2">
        <f t="shared" si="11"/>
        <v>1286153.286000001</v>
      </c>
      <c r="U21" s="2">
        <f t="shared" si="11"/>
        <v>1414768.6146000011</v>
      </c>
      <c r="V21" s="2">
        <f t="shared" si="11"/>
        <v>1556245.4760600016</v>
      </c>
      <c r="W21" s="2">
        <f t="shared" si="11"/>
        <v>1711870.0236660019</v>
      </c>
      <c r="X21" s="2">
        <f t="shared" si="11"/>
        <v>1883057.0260326022</v>
      </c>
      <c r="Y21" s="2">
        <f t="shared" si="11"/>
        <v>2071362.7286358625</v>
      </c>
      <c r="Z21" s="2">
        <f t="shared" si="11"/>
        <v>2278499.0014994489</v>
      </c>
      <c r="AA21" s="2">
        <f t="shared" si="11"/>
        <v>2506348.9016493936</v>
      </c>
      <c r="AB21" s="2">
        <f t="shared" si="11"/>
        <v>2756983.7918143333</v>
      </c>
      <c r="AC21" s="2">
        <f t="shared" si="11"/>
        <v>3032682.1709957672</v>
      </c>
      <c r="AD21" s="2">
        <f t="shared" si="11"/>
        <v>3335950.388095344</v>
      </c>
      <c r="AE21" s="2">
        <f t="shared" si="11"/>
        <v>3669545.4269048786</v>
      </c>
      <c r="AF21" s="2">
        <f t="shared" si="11"/>
        <v>4036499.9695953662</v>
      </c>
      <c r="AG21" s="2">
        <f t="shared" si="11"/>
        <v>4440149.9665549034</v>
      </c>
      <c r="AH21" s="2">
        <f t="shared" si="11"/>
        <v>4884164.9632103937</v>
      </c>
      <c r="AI21" s="2">
        <f t="shared" si="11"/>
        <v>5372581.4595314339</v>
      </c>
      <c r="AJ21" s="2">
        <f t="shared" si="11"/>
        <v>5909839.6054845788</v>
      </c>
      <c r="AK21" s="2">
        <f t="shared" si="11"/>
        <v>6500823.5660330364</v>
      </c>
      <c r="AL21" s="2">
        <f t="shared" si="11"/>
        <v>7150905.9226363404</v>
      </c>
      <c r="AM21" s="2">
        <f t="shared" si="11"/>
        <v>7865996.5148999756</v>
      </c>
      <c r="AN21" s="2">
        <f t="shared" si="11"/>
        <v>8652596.1663899738</v>
      </c>
      <c r="AO21" s="2">
        <f t="shared" si="11"/>
        <v>9517855.7830289714</v>
      </c>
      <c r="AP21" s="2">
        <f t="shared" si="11"/>
        <v>10469641.361331871</v>
      </c>
      <c r="AQ21" s="2">
        <f t="shared" si="11"/>
        <v>11516605.497465057</v>
      </c>
      <c r="AR21" s="2">
        <f t="shared" si="11"/>
        <v>12668266.047211563</v>
      </c>
      <c r="AS21" s="2">
        <f t="shared" si="11"/>
        <v>13935092.65193272</v>
      </c>
      <c r="AT21" s="2">
        <f t="shared" si="11"/>
        <v>15328601.917125992</v>
      </c>
      <c r="AU21" s="2">
        <f t="shared" si="11"/>
        <v>16861462.108838595</v>
      </c>
      <c r="AV21" s="2">
        <f t="shared" si="11"/>
        <v>18547608.319722459</v>
      </c>
      <c r="AW21" s="2">
        <f t="shared" si="11"/>
        <v>20402369.151694708</v>
      </c>
      <c r="AX21" s="2">
        <f t="shared" si="11"/>
        <v>22442606.066864178</v>
      </c>
      <c r="AY21" s="2">
        <f t="shared" si="11"/>
        <v>24686866.673550595</v>
      </c>
      <c r="AZ21" s="2">
        <f t="shared" si="11"/>
        <v>27155553.340905659</v>
      </c>
      <c r="BA21" s="2">
        <f t="shared" si="11"/>
        <v>29871108.674996223</v>
      </c>
      <c r="BB21" s="2">
        <f t="shared" si="11"/>
        <v>32858219.54249585</v>
      </c>
      <c r="BC21" s="2">
        <f t="shared" si="11"/>
        <v>36144041.496745437</v>
      </c>
      <c r="BD21" s="2">
        <f t="shared" si="11"/>
        <v>39758445.646419987</v>
      </c>
      <c r="BE21" s="2">
        <f t="shared" si="11"/>
        <v>43734290.211061992</v>
      </c>
      <c r="BF21" s="2">
        <f t="shared" si="11"/>
        <v>48107719.23216819</v>
      </c>
      <c r="BG21" s="2">
        <f t="shared" si="11"/>
        <v>52918491.155385017</v>
      </c>
      <c r="BH21" s="2">
        <f t="shared" si="11"/>
        <v>58210340.270923518</v>
      </c>
      <c r="BI21" s="2">
        <f t="shared" si="11"/>
        <v>64031374.29801587</v>
      </c>
      <c r="BJ21" s="2">
        <f t="shared" si="11"/>
        <v>70434511.727817461</v>
      </c>
      <c r="BK21" s="2">
        <f t="shared" si="11"/>
        <v>77477962.900599211</v>
      </c>
      <c r="BL21" s="2">
        <f t="shared" si="11"/>
        <v>85225759.19065915</v>
      </c>
      <c r="BM21" s="2">
        <f t="shared" si="11"/>
        <v>93748335.109725088</v>
      </c>
      <c r="BN21" s="2">
        <f t="shared" si="11"/>
        <v>103123168.6206976</v>
      </c>
      <c r="BO21" s="2">
        <f t="shared" si="11"/>
        <v>113435485.48276737</v>
      </c>
      <c r="BP21" s="2">
        <f t="shared" si="11"/>
        <v>124779034.03104413</v>
      </c>
      <c r="BQ21" s="2">
        <f t="shared" si="11"/>
        <v>137256937.43414855</v>
      </c>
      <c r="BR21" s="2">
        <f t="shared" si="11"/>
        <v>150982631.17756343</v>
      </c>
      <c r="BS21" s="2">
        <f t="shared" si="11"/>
        <v>166080894.29531977</v>
      </c>
    </row>
    <row r="22" spans="1:71" s="107" customFormat="1">
      <c r="A22" s="1"/>
      <c r="B22" s="187"/>
      <c r="C22" s="1"/>
      <c r="D22" s="1"/>
      <c r="E22" s="1">
        <v>18</v>
      </c>
      <c r="F22" s="1"/>
      <c r="G22" s="101"/>
      <c r="H22" s="103"/>
      <c r="I22" s="103"/>
      <c r="J22" s="103"/>
      <c r="K22" s="103"/>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row>
    <row r="23" spans="1:71" s="107" customFormat="1">
      <c r="A23" s="373" t="s">
        <v>404</v>
      </c>
      <c r="B23" s="10"/>
      <c r="C23" s="1"/>
      <c r="D23" s="1"/>
      <c r="E23" s="1">
        <v>19</v>
      </c>
      <c r="F23" s="1"/>
      <c r="G23" s="3"/>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row>
    <row r="24" spans="1:71">
      <c r="A24" s="1" t="s">
        <v>405</v>
      </c>
      <c r="B24" s="435" t="s">
        <v>2</v>
      </c>
      <c r="C24" s="442">
        <v>50000</v>
      </c>
      <c r="D24" s="1" t="str">
        <f>RIGHT(B24,1)</f>
        <v>1</v>
      </c>
      <c r="E24" s="1">
        <v>20</v>
      </c>
      <c r="G24" s="16" t="s">
        <v>0</v>
      </c>
      <c r="H24" s="16"/>
      <c r="I24" s="16"/>
      <c r="J24" s="17"/>
      <c r="K24" s="17"/>
      <c r="L24" s="339">
        <f>SUM(L26:L39)</f>
        <v>1073.3333333333335</v>
      </c>
      <c r="M24" s="339">
        <f t="shared" ref="M24:BS24" si="12">SUM(M26:M39)</f>
        <v>1134.3333333333335</v>
      </c>
      <c r="N24" s="339">
        <f t="shared" si="12"/>
        <v>1282.8666666666668</v>
      </c>
      <c r="O24" s="339">
        <f t="shared" si="12"/>
        <v>4148.4250000000011</v>
      </c>
      <c r="P24" s="339">
        <f t="shared" si="12"/>
        <v>7204.8194166666681</v>
      </c>
      <c r="Q24" s="339">
        <f t="shared" si="12"/>
        <v>8087.4454541666692</v>
      </c>
      <c r="R24" s="339">
        <f t="shared" si="12"/>
        <v>9197.6913002083365</v>
      </c>
      <c r="S24" s="339">
        <f t="shared" si="12"/>
        <v>10624.870129218754</v>
      </c>
      <c r="T24" s="339">
        <f>SUM(T26:T39)</f>
        <v>16317.220659413026</v>
      </c>
      <c r="U24" s="339">
        <f t="shared" si="12"/>
        <v>19359.466085157012</v>
      </c>
      <c r="V24" s="339">
        <f t="shared" si="12"/>
        <v>23611.462221465532</v>
      </c>
      <c r="W24" s="339">
        <f t="shared" si="12"/>
        <v>33527.377114461211</v>
      </c>
      <c r="X24" s="339">
        <f t="shared" si="12"/>
        <v>36215.121930298912</v>
      </c>
      <c r="Y24" s="339">
        <f t="shared" si="12"/>
        <v>39138.39158293997</v>
      </c>
      <c r="Z24" s="339">
        <f t="shared" si="12"/>
        <v>49869.076073825679</v>
      </c>
      <c r="AA24" s="339">
        <f t="shared" si="12"/>
        <v>54086.171280429568</v>
      </c>
      <c r="AB24" s="339">
        <f t="shared" si="12"/>
        <v>58686.485387654888</v>
      </c>
      <c r="AC24" s="339">
        <f t="shared" si="12"/>
        <v>63706.415754561873</v>
      </c>
      <c r="AD24" s="339">
        <f t="shared" si="12"/>
        <v>69185.903249566618</v>
      </c>
      <c r="AE24" s="339">
        <f t="shared" si="12"/>
        <v>75168.781790049266</v>
      </c>
      <c r="AF24" s="339">
        <f t="shared" si="12"/>
        <v>81703.162595356494</v>
      </c>
      <c r="AG24" s="339">
        <f t="shared" si="12"/>
        <v>88841.856612509553</v>
      </c>
      <c r="AH24" s="339">
        <f t="shared" si="12"/>
        <v>96642.838919258807</v>
      </c>
      <c r="AI24" s="339">
        <f t="shared" si="12"/>
        <v>105169.75928895785</v>
      </c>
      <c r="AJ24" s="339">
        <f t="shared" si="12"/>
        <v>114492.50351951551</v>
      </c>
      <c r="AK24" s="339">
        <f t="shared" si="12"/>
        <v>124687.81058821201</v>
      </c>
      <c r="AL24" s="339">
        <f t="shared" si="12"/>
        <v>135839.9511996154</v>
      </c>
      <c r="AM24" s="339">
        <f t="shared" si="12"/>
        <v>148041.47384978825</v>
      </c>
      <c r="AN24" s="339">
        <f t="shared" si="12"/>
        <v>161394.02514148894</v>
      </c>
      <c r="AO24" s="339">
        <f t="shared" si="12"/>
        <v>176009.25175769581</v>
      </c>
      <c r="AP24" s="339">
        <f t="shared" si="12"/>
        <v>192009.79224062627</v>
      </c>
      <c r="AQ24" s="339">
        <f t="shared" si="12"/>
        <v>209530.36753720779</v>
      </c>
      <c r="AR24" s="339">
        <f t="shared" si="12"/>
        <v>228718.98016707337</v>
      </c>
      <c r="AS24" s="339">
        <f t="shared" si="12"/>
        <v>249738.23285373283</v>
      </c>
      <c r="AT24" s="339">
        <f t="shared" si="12"/>
        <v>272766.77854255581</v>
      </c>
      <c r="AU24" s="339">
        <f t="shared" si="12"/>
        <v>298000.9149204336</v>
      </c>
      <c r="AV24" s="339">
        <f t="shared" si="12"/>
        <v>325656.33786228031</v>
      </c>
      <c r="AW24" s="339">
        <f t="shared" si="12"/>
        <v>355970.06967080169</v>
      </c>
      <c r="AX24" s="339">
        <f t="shared" si="12"/>
        <v>389202.57956128998</v>
      </c>
      <c r="AY24" s="339">
        <f t="shared" si="12"/>
        <v>425640.11558699765</v>
      </c>
      <c r="AZ24" s="339">
        <f t="shared" si="12"/>
        <v>465597.26911875478</v>
      </c>
      <c r="BA24" s="339">
        <f t="shared" si="12"/>
        <v>509419.79510234063</v>
      </c>
      <c r="BB24" s="339">
        <f t="shared" si="12"/>
        <v>557487.71363787062</v>
      </c>
      <c r="BC24" s="339">
        <f t="shared" si="12"/>
        <v>610218.72097821836</v>
      </c>
      <c r="BD24" s="339">
        <f t="shared" si="12"/>
        <v>668071.9408514289</v>
      </c>
      <c r="BE24" s="339">
        <f t="shared" si="12"/>
        <v>731552.05010072992</v>
      </c>
      <c r="BF24" s="339">
        <f t="shared" si="12"/>
        <v>801213.81603316905</v>
      </c>
      <c r="BG24" s="339">
        <f t="shared" si="12"/>
        <v>877667.08660497004</v>
      </c>
      <c r="BH24" s="339">
        <f t="shared" si="12"/>
        <v>961582.27868237556</v>
      </c>
      <c r="BI24" s="339">
        <f t="shared" si="12"/>
        <v>1053696.4141383672</v>
      </c>
      <c r="BJ24" s="339">
        <f t="shared" si="12"/>
        <v>1154819.7585193457</v>
      </c>
      <c r="BK24" s="339">
        <f t="shared" si="12"/>
        <v>1265843.122486779</v>
      </c>
      <c r="BL24" s="339">
        <f t="shared" si="12"/>
        <v>1387745.8922567307</v>
      </c>
      <c r="BM24" s="339">
        <f t="shared" si="12"/>
        <v>1521604.8618797411</v>
      </c>
      <c r="BN24" s="339">
        <f t="shared" si="12"/>
        <v>1668603.9474849196</v>
      </c>
      <c r="BO24" s="339">
        <f t="shared" si="12"/>
        <v>1830044.871621476</v>
      </c>
      <c r="BP24" s="339">
        <f t="shared" si="12"/>
        <v>2007358.9146410914</v>
      </c>
      <c r="BQ24" s="339">
        <f t="shared" si="12"/>
        <v>2202119.8397555412</v>
      </c>
      <c r="BR24" s="339">
        <f t="shared" si="12"/>
        <v>2416058.1090639541</v>
      </c>
      <c r="BS24" s="339">
        <f t="shared" si="12"/>
        <v>2651076.5195698505</v>
      </c>
    </row>
    <row r="25" spans="1:71">
      <c r="B25" s="187"/>
      <c r="E25" s="1">
        <v>21</v>
      </c>
      <c r="J25" s="10"/>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c r="AN25" s="156"/>
      <c r="AO25" s="156"/>
      <c r="AP25" s="156"/>
      <c r="AQ25" s="156"/>
      <c r="AR25" s="156"/>
      <c r="AS25" s="156"/>
      <c r="AT25" s="156"/>
      <c r="AU25" s="156"/>
      <c r="AV25" s="156"/>
      <c r="AW25" s="156"/>
      <c r="AX25" s="156"/>
      <c r="AY25" s="156"/>
      <c r="AZ25" s="156"/>
      <c r="BA25" s="156"/>
      <c r="BB25" s="156"/>
      <c r="BC25" s="156"/>
      <c r="BD25" s="156"/>
      <c r="BE25" s="156"/>
      <c r="BF25" s="156"/>
      <c r="BG25" s="156"/>
      <c r="BH25" s="156"/>
      <c r="BI25" s="156"/>
      <c r="BJ25" s="156"/>
      <c r="BK25" s="156"/>
      <c r="BL25" s="156"/>
      <c r="BM25" s="156"/>
      <c r="BN25" s="156"/>
      <c r="BO25" s="156"/>
      <c r="BP25" s="156"/>
      <c r="BQ25" s="156"/>
      <c r="BR25" s="156"/>
      <c r="BS25" s="156"/>
    </row>
    <row r="26" spans="1:71">
      <c r="B26" s="154"/>
      <c r="C26" s="159"/>
      <c r="D26" s="159"/>
      <c r="E26" s="1">
        <v>22</v>
      </c>
      <c r="G26" s="101"/>
      <c r="H26" s="1" t="str">
        <f t="shared" ref="H26:H30" si="13">+H5</f>
        <v>Merchant A</v>
      </c>
      <c r="J26" s="10"/>
      <c r="L26" s="337">
        <f>L5*$D12*$B$38+L5*$D12*$B$42*$B$40+L5*$B$39*$B$43</f>
        <v>760.00000000000011</v>
      </c>
      <c r="M26" s="337">
        <f t="shared" ref="L26:AQ26" si="14">M5*$D12*$B$38+M5*$D12*$B$42*$B$40+M5*$B$39*$B$43</f>
        <v>798.00000000000011</v>
      </c>
      <c r="N26" s="337">
        <f t="shared" si="14"/>
        <v>837.90000000000009</v>
      </c>
      <c r="O26" s="337">
        <f t="shared" si="14"/>
        <v>879.79500000000007</v>
      </c>
      <c r="P26" s="337">
        <f t="shared" si="14"/>
        <v>923.78475000000014</v>
      </c>
      <c r="Q26" s="337">
        <f t="shared" si="14"/>
        <v>969.97398750000025</v>
      </c>
      <c r="R26" s="337">
        <f t="shared" si="14"/>
        <v>1018.4726868750001</v>
      </c>
      <c r="S26" s="337">
        <f t="shared" si="14"/>
        <v>1069.3963212187502</v>
      </c>
      <c r="T26" s="337">
        <f t="shared" si="14"/>
        <v>1122.8661372796878</v>
      </c>
      <c r="U26" s="337">
        <f t="shared" si="14"/>
        <v>1179.0094441436722</v>
      </c>
      <c r="V26" s="337">
        <f t="shared" si="14"/>
        <v>1237.9599163508558</v>
      </c>
      <c r="W26" s="337">
        <f t="shared" si="14"/>
        <v>1299.8579121683986</v>
      </c>
      <c r="X26" s="337">
        <f t="shared" si="14"/>
        <v>1364.8508077768188</v>
      </c>
      <c r="Y26" s="337">
        <f t="shared" si="14"/>
        <v>1433.09334816566</v>
      </c>
      <c r="Z26" s="337">
        <f t="shared" si="14"/>
        <v>1504.7480155739427</v>
      </c>
      <c r="AA26" s="337">
        <f t="shared" si="14"/>
        <v>1579.98541635264</v>
      </c>
      <c r="AB26" s="337">
        <f t="shared" si="14"/>
        <v>1658.9846871702721</v>
      </c>
      <c r="AC26" s="337">
        <f t="shared" si="14"/>
        <v>1741.9339215287857</v>
      </c>
      <c r="AD26" s="337">
        <f t="shared" si="14"/>
        <v>1829.030617605225</v>
      </c>
      <c r="AE26" s="337">
        <f t="shared" si="14"/>
        <v>1920.4821484854863</v>
      </c>
      <c r="AF26" s="337">
        <f t="shared" si="14"/>
        <v>2016.5062559097607</v>
      </c>
      <c r="AG26" s="337">
        <f t="shared" si="14"/>
        <v>2117.3315687052486</v>
      </c>
      <c r="AH26" s="337">
        <f t="shared" si="14"/>
        <v>2223.1981471405115</v>
      </c>
      <c r="AI26" s="337">
        <f t="shared" si="14"/>
        <v>2334.3580544975371</v>
      </c>
      <c r="AJ26" s="337">
        <f t="shared" si="14"/>
        <v>2451.0759572224142</v>
      </c>
      <c r="AK26" s="337">
        <f t="shared" si="14"/>
        <v>2573.6297550835347</v>
      </c>
      <c r="AL26" s="337">
        <f t="shared" si="14"/>
        <v>2702.3112428377108</v>
      </c>
      <c r="AM26" s="337">
        <f t="shared" si="14"/>
        <v>2837.4268049795969</v>
      </c>
      <c r="AN26" s="337">
        <f t="shared" si="14"/>
        <v>2979.2981452285767</v>
      </c>
      <c r="AO26" s="337">
        <f t="shared" si="14"/>
        <v>3128.2630524900055</v>
      </c>
      <c r="AP26" s="337">
        <f t="shared" si="14"/>
        <v>3284.6762051145065</v>
      </c>
      <c r="AQ26" s="337">
        <f t="shared" si="14"/>
        <v>3448.910015370232</v>
      </c>
      <c r="AR26" s="337">
        <f t="shared" ref="AR26:BS26" si="15">AR5*$D12*$B$38+AR5*$D12*$B$42*$B$40+AR5*$B$39*$B$43</f>
        <v>3621.355516138743</v>
      </c>
      <c r="AS26" s="337">
        <f t="shared" si="15"/>
        <v>3802.4232919456808</v>
      </c>
      <c r="AT26" s="337">
        <f t="shared" si="15"/>
        <v>3992.5444565429652</v>
      </c>
      <c r="AU26" s="337">
        <f t="shared" si="15"/>
        <v>4192.1716793701135</v>
      </c>
      <c r="AV26" s="337">
        <f t="shared" si="15"/>
        <v>4401.78026333862</v>
      </c>
      <c r="AW26" s="337">
        <f t="shared" si="15"/>
        <v>4621.8692765055512</v>
      </c>
      <c r="AX26" s="337">
        <f t="shared" si="15"/>
        <v>4852.9627403308286</v>
      </c>
      <c r="AY26" s="337">
        <f t="shared" si="15"/>
        <v>5095.6108773473707</v>
      </c>
      <c r="AZ26" s="337">
        <f t="shared" si="15"/>
        <v>5350.3914212147392</v>
      </c>
      <c r="BA26" s="337">
        <f t="shared" si="15"/>
        <v>5617.9109922754778</v>
      </c>
      <c r="BB26" s="337">
        <f t="shared" si="15"/>
        <v>5898.806541889252</v>
      </c>
      <c r="BC26" s="337">
        <f t="shared" si="15"/>
        <v>6193.746868983716</v>
      </c>
      <c r="BD26" s="337">
        <f t="shared" si="15"/>
        <v>6503.4342124329014</v>
      </c>
      <c r="BE26" s="337">
        <f t="shared" si="15"/>
        <v>6828.6059230545461</v>
      </c>
      <c r="BF26" s="337">
        <f t="shared" si="15"/>
        <v>7170.0362192072744</v>
      </c>
      <c r="BG26" s="337">
        <f t="shared" si="15"/>
        <v>7528.5380301676387</v>
      </c>
      <c r="BH26" s="337">
        <f t="shared" si="15"/>
        <v>7904.9649316760197</v>
      </c>
      <c r="BI26" s="337">
        <f t="shared" si="15"/>
        <v>8300.2131782598226</v>
      </c>
      <c r="BJ26" s="337">
        <f t="shared" si="15"/>
        <v>8715.2238371728126</v>
      </c>
      <c r="BK26" s="337">
        <f t="shared" si="15"/>
        <v>9150.9850290314535</v>
      </c>
      <c r="BL26" s="337">
        <f t="shared" si="15"/>
        <v>9608.534280483027</v>
      </c>
      <c r="BM26" s="337">
        <f t="shared" si="15"/>
        <v>10088.960994507179</v>
      </c>
      <c r="BN26" s="337">
        <f t="shared" si="15"/>
        <v>10593.409044232538</v>
      </c>
      <c r="BO26" s="337">
        <f t="shared" si="15"/>
        <v>11123.079496444165</v>
      </c>
      <c r="BP26" s="337">
        <f t="shared" si="15"/>
        <v>11679.233471266374</v>
      </c>
      <c r="BQ26" s="337">
        <f t="shared" si="15"/>
        <v>12263.195144829691</v>
      </c>
      <c r="BR26" s="337">
        <f t="shared" si="15"/>
        <v>12876.354902071178</v>
      </c>
      <c r="BS26" s="337">
        <f t="shared" si="15"/>
        <v>13520.172647174737</v>
      </c>
    </row>
    <row r="27" spans="1:71">
      <c r="A27" s="373" t="s">
        <v>409</v>
      </c>
      <c r="D27" s="1" t="s">
        <v>385</v>
      </c>
      <c r="E27" s="1">
        <v>23</v>
      </c>
      <c r="G27" s="101"/>
      <c r="H27" s="1" t="str">
        <f t="shared" si="13"/>
        <v>Merchant B</v>
      </c>
      <c r="L27" s="337">
        <f t="shared" ref="L27:AQ27" si="16">L6*$D13*$B$38+L6*$D13*$B$42*$B$40+L6*$B$39*$B$43</f>
        <v>0</v>
      </c>
      <c r="M27" s="337">
        <f t="shared" si="16"/>
        <v>0</v>
      </c>
      <c r="N27" s="337">
        <f t="shared" si="16"/>
        <v>0</v>
      </c>
      <c r="O27" s="337">
        <f t="shared" si="16"/>
        <v>2712.5000000000005</v>
      </c>
      <c r="P27" s="337">
        <f t="shared" si="16"/>
        <v>2983.7500000000005</v>
      </c>
      <c r="Q27" s="337">
        <f t="shared" si="16"/>
        <v>3282.1250000000009</v>
      </c>
      <c r="R27" s="337">
        <f t="shared" si="16"/>
        <v>3610.3375000000015</v>
      </c>
      <c r="S27" s="337">
        <f t="shared" si="16"/>
        <v>3971.371250000002</v>
      </c>
      <c r="T27" s="337">
        <f t="shared" si="16"/>
        <v>4368.5083750000022</v>
      </c>
      <c r="U27" s="337">
        <f t="shared" si="16"/>
        <v>4805.3592125000041</v>
      </c>
      <c r="V27" s="337">
        <f t="shared" si="16"/>
        <v>5285.895133750003</v>
      </c>
      <c r="W27" s="337">
        <f t="shared" si="16"/>
        <v>5814.4846471250039</v>
      </c>
      <c r="X27" s="337">
        <f t="shared" si="16"/>
        <v>6395.9331118375067</v>
      </c>
      <c r="Y27" s="337">
        <f t="shared" si="16"/>
        <v>7035.5264230212579</v>
      </c>
      <c r="Z27" s="337">
        <f t="shared" si="16"/>
        <v>7739.0790653233844</v>
      </c>
      <c r="AA27" s="337">
        <f t="shared" si="16"/>
        <v>8512.9869718557238</v>
      </c>
      <c r="AB27" s="337">
        <f t="shared" si="16"/>
        <v>9364.2856690412973</v>
      </c>
      <c r="AC27" s="337">
        <f t="shared" si="16"/>
        <v>10300.714235945426</v>
      </c>
      <c r="AD27" s="337">
        <f t="shared" si="16"/>
        <v>11330.78565953997</v>
      </c>
      <c r="AE27" s="337">
        <f t="shared" si="16"/>
        <v>12463.864225493968</v>
      </c>
      <c r="AF27" s="337">
        <f t="shared" si="16"/>
        <v>13710.250648043366</v>
      </c>
      <c r="AG27" s="337">
        <f t="shared" si="16"/>
        <v>15081.275712847702</v>
      </c>
      <c r="AH27" s="337">
        <f t="shared" si="16"/>
        <v>16589.403284132477</v>
      </c>
      <c r="AI27" s="337">
        <f t="shared" si="16"/>
        <v>18248.343612545727</v>
      </c>
      <c r="AJ27" s="337">
        <f t="shared" si="16"/>
        <v>20073.177973800299</v>
      </c>
      <c r="AK27" s="337">
        <f t="shared" si="16"/>
        <v>22080.495771180329</v>
      </c>
      <c r="AL27" s="337">
        <f t="shared" si="16"/>
        <v>24288.545348298361</v>
      </c>
      <c r="AM27" s="337">
        <f t="shared" si="16"/>
        <v>26717.399883128201</v>
      </c>
      <c r="AN27" s="337">
        <f t="shared" si="16"/>
        <v>29389.139871441028</v>
      </c>
      <c r="AO27" s="337">
        <f t="shared" si="16"/>
        <v>32328.053858585132</v>
      </c>
      <c r="AP27" s="337">
        <f t="shared" si="16"/>
        <v>35560.859244443651</v>
      </c>
      <c r="AQ27" s="337">
        <f t="shared" si="16"/>
        <v>39116.945168888007</v>
      </c>
      <c r="AR27" s="337">
        <f t="shared" ref="AR27:BS27" si="17">AR6*$D13*$B$38+AR6*$D13*$B$42*$B$40+AR6*$B$39*$B$43</f>
        <v>43028.63968577682</v>
      </c>
      <c r="AS27" s="337">
        <f t="shared" si="17"/>
        <v>47331.503654354507</v>
      </c>
      <c r="AT27" s="337">
        <f t="shared" si="17"/>
        <v>52064.654019789967</v>
      </c>
      <c r="AU27" s="337">
        <f t="shared" si="17"/>
        <v>57271.11942176897</v>
      </c>
      <c r="AV27" s="337">
        <f t="shared" si="17"/>
        <v>62998.231363945866</v>
      </c>
      <c r="AW27" s="337">
        <f t="shared" si="17"/>
        <v>69298.054500340455</v>
      </c>
      <c r="AX27" s="337">
        <f t="shared" si="17"/>
        <v>76227.859950374506</v>
      </c>
      <c r="AY27" s="337">
        <f t="shared" si="17"/>
        <v>83850.645945411961</v>
      </c>
      <c r="AZ27" s="337">
        <f t="shared" si="17"/>
        <v>92235.710539953172</v>
      </c>
      <c r="BA27" s="337">
        <f t="shared" si="17"/>
        <v>101459.2815939485</v>
      </c>
      <c r="BB27" s="337">
        <f t="shared" si="17"/>
        <v>111605.20975334336</v>
      </c>
      <c r="BC27" s="337">
        <f t="shared" si="17"/>
        <v>122765.73072867771</v>
      </c>
      <c r="BD27" s="337">
        <f t="shared" si="17"/>
        <v>135042.30380154549</v>
      </c>
      <c r="BE27" s="337">
        <f t="shared" si="17"/>
        <v>148546.53418170006</v>
      </c>
      <c r="BF27" s="337">
        <f t="shared" si="17"/>
        <v>163401.18759987006</v>
      </c>
      <c r="BG27" s="337">
        <f t="shared" si="17"/>
        <v>179741.30635985709</v>
      </c>
      <c r="BH27" s="337">
        <f t="shared" si="17"/>
        <v>197715.43699584279</v>
      </c>
      <c r="BI27" s="337">
        <f t="shared" si="17"/>
        <v>217486.98069542708</v>
      </c>
      <c r="BJ27" s="337">
        <f t="shared" si="17"/>
        <v>239235.67876496978</v>
      </c>
      <c r="BK27" s="337">
        <f t="shared" si="17"/>
        <v>263159.2466414668</v>
      </c>
      <c r="BL27" s="337">
        <f t="shared" si="17"/>
        <v>289475.17130561348</v>
      </c>
      <c r="BM27" s="337">
        <f t="shared" si="17"/>
        <v>318422.68843617482</v>
      </c>
      <c r="BN27" s="337">
        <f t="shared" si="17"/>
        <v>350264.9572797924</v>
      </c>
      <c r="BO27" s="337">
        <f t="shared" si="17"/>
        <v>385291.45300777163</v>
      </c>
      <c r="BP27" s="337">
        <f t="shared" si="17"/>
        <v>423820.59830854874</v>
      </c>
      <c r="BQ27" s="337">
        <f t="shared" si="17"/>
        <v>466202.65813940368</v>
      </c>
      <c r="BR27" s="337">
        <f t="shared" si="17"/>
        <v>512822.92395334423</v>
      </c>
      <c r="BS27" s="337">
        <f t="shared" si="17"/>
        <v>564105.21634867869</v>
      </c>
    </row>
    <row r="28" spans="1:71">
      <c r="A28" s="1" t="s">
        <v>410</v>
      </c>
      <c r="B28" s="435" t="s">
        <v>2</v>
      </c>
      <c r="C28" s="441">
        <v>200</v>
      </c>
      <c r="D28" s="443">
        <v>0.1</v>
      </c>
      <c r="E28" s="1">
        <v>24</v>
      </c>
      <c r="G28" s="101"/>
      <c r="H28" s="1" t="str">
        <f t="shared" si="13"/>
        <v>Merchant C</v>
      </c>
      <c r="L28" s="337">
        <f t="shared" ref="L28:AQ28" si="18">L7*$D14*$B$38+L7*$D14*$B$42*$B$40+L7*$B$39*$B$43</f>
        <v>0</v>
      </c>
      <c r="M28" s="337">
        <f t="shared" si="18"/>
        <v>0</v>
      </c>
      <c r="N28" s="337">
        <f t="shared" si="18"/>
        <v>0</v>
      </c>
      <c r="O28" s="337">
        <f t="shared" si="18"/>
        <v>0</v>
      </c>
      <c r="P28" s="337">
        <f t="shared" si="18"/>
        <v>2543.8750000000005</v>
      </c>
      <c r="Q28" s="337">
        <f t="shared" si="18"/>
        <v>2798.2625000000003</v>
      </c>
      <c r="R28" s="337">
        <f t="shared" si="18"/>
        <v>3078.0887500000008</v>
      </c>
      <c r="S28" s="337">
        <f t="shared" si="18"/>
        <v>3385.8976250000014</v>
      </c>
      <c r="T28" s="337">
        <f t="shared" si="18"/>
        <v>3724.4873875000017</v>
      </c>
      <c r="U28" s="337">
        <f t="shared" si="18"/>
        <v>4096.9361262500024</v>
      </c>
      <c r="V28" s="337">
        <f t="shared" si="18"/>
        <v>4506.6297388750036</v>
      </c>
      <c r="W28" s="337">
        <f t="shared" si="18"/>
        <v>4957.2927127625035</v>
      </c>
      <c r="X28" s="337">
        <f t="shared" si="18"/>
        <v>5453.0219840387545</v>
      </c>
      <c r="Y28" s="337">
        <f t="shared" si="18"/>
        <v>5998.3241824426304</v>
      </c>
      <c r="Z28" s="337">
        <f t="shared" si="18"/>
        <v>6598.1566006868952</v>
      </c>
      <c r="AA28" s="337">
        <f t="shared" si="18"/>
        <v>7257.9722607555841</v>
      </c>
      <c r="AB28" s="337">
        <f t="shared" si="18"/>
        <v>7983.7694868311437</v>
      </c>
      <c r="AC28" s="337">
        <f t="shared" si="18"/>
        <v>8782.1464355142616</v>
      </c>
      <c r="AD28" s="337">
        <f t="shared" si="18"/>
        <v>9660.3610790656858</v>
      </c>
      <c r="AE28" s="337">
        <f t="shared" si="18"/>
        <v>10626.397186972255</v>
      </c>
      <c r="AF28" s="337">
        <f t="shared" si="18"/>
        <v>11689.03690566948</v>
      </c>
      <c r="AG28" s="337">
        <f t="shared" si="18"/>
        <v>12857.940596236431</v>
      </c>
      <c r="AH28" s="337">
        <f t="shared" si="18"/>
        <v>14143.734655860075</v>
      </c>
      <c r="AI28" s="337">
        <f t="shared" si="18"/>
        <v>15558.108121446083</v>
      </c>
      <c r="AJ28" s="337">
        <f t="shared" si="18"/>
        <v>17113.918933590696</v>
      </c>
      <c r="AK28" s="337">
        <f t="shared" si="18"/>
        <v>18825.310826949764</v>
      </c>
      <c r="AL28" s="337">
        <f t="shared" si="18"/>
        <v>20707.841909644743</v>
      </c>
      <c r="AM28" s="337">
        <f t="shared" si="18"/>
        <v>22778.626100609217</v>
      </c>
      <c r="AN28" s="337">
        <f t="shared" si="18"/>
        <v>25056.488710670139</v>
      </c>
      <c r="AO28" s="337">
        <f t="shared" si="18"/>
        <v>27562.137581737159</v>
      </c>
      <c r="AP28" s="337">
        <f t="shared" si="18"/>
        <v>30318.351339910878</v>
      </c>
      <c r="AQ28" s="337">
        <f t="shared" si="18"/>
        <v>33350.186473901966</v>
      </c>
      <c r="AR28" s="337">
        <f t="shared" ref="AR28:BS28" si="19">AR7*$D14*$B$38+AR7*$D14*$B$42*$B$40+AR7*$B$39*$B$43</f>
        <v>36685.205121292165</v>
      </c>
      <c r="AS28" s="337">
        <f t="shared" si="19"/>
        <v>40353.725633421389</v>
      </c>
      <c r="AT28" s="337">
        <f t="shared" si="19"/>
        <v>44389.098196763531</v>
      </c>
      <c r="AU28" s="337">
        <f t="shared" si="19"/>
        <v>48828.00801643989</v>
      </c>
      <c r="AV28" s="337">
        <f t="shared" si="19"/>
        <v>53710.808818083882</v>
      </c>
      <c r="AW28" s="337">
        <f t="shared" si="19"/>
        <v>59081.889699892272</v>
      </c>
      <c r="AX28" s="337">
        <f t="shared" si="19"/>
        <v>64990.078669881514</v>
      </c>
      <c r="AY28" s="337">
        <f t="shared" si="19"/>
        <v>71489.086536869654</v>
      </c>
      <c r="AZ28" s="337">
        <f t="shared" si="19"/>
        <v>78637.995190556627</v>
      </c>
      <c r="BA28" s="337">
        <f t="shared" si="19"/>
        <v>86501.79470961231</v>
      </c>
      <c r="BB28" s="337">
        <f t="shared" si="19"/>
        <v>95151.974180573539</v>
      </c>
      <c r="BC28" s="337">
        <f t="shared" si="19"/>
        <v>104667.17159863091</v>
      </c>
      <c r="BD28" s="337">
        <f t="shared" si="19"/>
        <v>115133.88875849404</v>
      </c>
      <c r="BE28" s="337">
        <f t="shared" si="19"/>
        <v>126647.27763434344</v>
      </c>
      <c r="BF28" s="337">
        <f t="shared" si="19"/>
        <v>139312.00539777777</v>
      </c>
      <c r="BG28" s="337">
        <f t="shared" si="19"/>
        <v>153243.20593755555</v>
      </c>
      <c r="BH28" s="337">
        <f t="shared" si="19"/>
        <v>168567.5265313111</v>
      </c>
      <c r="BI28" s="337">
        <f t="shared" si="19"/>
        <v>185424.27918444225</v>
      </c>
      <c r="BJ28" s="337">
        <f t="shared" si="19"/>
        <v>203966.70710288649</v>
      </c>
      <c r="BK28" s="337">
        <f t="shared" si="19"/>
        <v>224363.37781317515</v>
      </c>
      <c r="BL28" s="337">
        <f t="shared" si="19"/>
        <v>246799.71559449268</v>
      </c>
      <c r="BM28" s="337">
        <f t="shared" si="19"/>
        <v>271479.68715394195</v>
      </c>
      <c r="BN28" s="337">
        <f t="shared" si="19"/>
        <v>298627.65586933622</v>
      </c>
      <c r="BO28" s="337">
        <f t="shared" si="19"/>
        <v>328490.42145626986</v>
      </c>
      <c r="BP28" s="337">
        <f t="shared" si="19"/>
        <v>361339.46360189689</v>
      </c>
      <c r="BQ28" s="337">
        <f t="shared" si="19"/>
        <v>397473.40996208653</v>
      </c>
      <c r="BR28" s="337">
        <f t="shared" si="19"/>
        <v>437220.75095829519</v>
      </c>
      <c r="BS28" s="337">
        <f t="shared" si="19"/>
        <v>480942.82605412486</v>
      </c>
    </row>
    <row r="29" spans="1:71">
      <c r="A29" s="1" t="s">
        <v>418</v>
      </c>
      <c r="B29" s="444"/>
      <c r="C29" s="443">
        <v>0.3</v>
      </c>
      <c r="D29" s="441"/>
      <c r="E29" s="1">
        <v>25</v>
      </c>
      <c r="G29" s="429"/>
      <c r="H29" s="1" t="str">
        <f t="shared" si="13"/>
        <v>Merchant D</v>
      </c>
      <c r="L29" s="337">
        <f t="shared" ref="L29:AQ29" si="20">L8*$D15*$B$38+L8*$D15*$B$42*$B$40+L8*$B$39*$B$43</f>
        <v>0</v>
      </c>
      <c r="M29" s="337">
        <f t="shared" si="20"/>
        <v>0</v>
      </c>
      <c r="N29" s="337">
        <f t="shared" si="20"/>
        <v>0</v>
      </c>
      <c r="O29" s="337">
        <f t="shared" si="20"/>
        <v>0</v>
      </c>
      <c r="P29" s="337">
        <f t="shared" si="20"/>
        <v>0</v>
      </c>
      <c r="Q29" s="337">
        <f t="shared" si="20"/>
        <v>0</v>
      </c>
      <c r="R29" s="337">
        <f t="shared" si="20"/>
        <v>0</v>
      </c>
      <c r="S29" s="337">
        <f t="shared" si="20"/>
        <v>0</v>
      </c>
      <c r="T29" s="337">
        <f t="shared" si="20"/>
        <v>0</v>
      </c>
      <c r="U29" s="337">
        <f t="shared" si="20"/>
        <v>0</v>
      </c>
      <c r="V29" s="337">
        <f t="shared" si="20"/>
        <v>0</v>
      </c>
      <c r="W29" s="337">
        <f t="shared" si="20"/>
        <v>0</v>
      </c>
      <c r="X29" s="337">
        <f t="shared" si="20"/>
        <v>0</v>
      </c>
      <c r="Y29" s="337">
        <f t="shared" si="20"/>
        <v>0</v>
      </c>
      <c r="Z29" s="337">
        <f t="shared" si="20"/>
        <v>0</v>
      </c>
      <c r="AA29" s="337">
        <f t="shared" si="20"/>
        <v>0</v>
      </c>
      <c r="AB29" s="337">
        <f t="shared" si="20"/>
        <v>0</v>
      </c>
      <c r="AC29" s="337">
        <f t="shared" si="20"/>
        <v>0</v>
      </c>
      <c r="AD29" s="337">
        <f t="shared" si="20"/>
        <v>0</v>
      </c>
      <c r="AE29" s="337">
        <f t="shared" si="20"/>
        <v>0</v>
      </c>
      <c r="AF29" s="337">
        <f t="shared" si="20"/>
        <v>0</v>
      </c>
      <c r="AG29" s="337">
        <f t="shared" si="20"/>
        <v>0</v>
      </c>
      <c r="AH29" s="337">
        <f t="shared" si="20"/>
        <v>0</v>
      </c>
      <c r="AI29" s="337">
        <f t="shared" si="20"/>
        <v>0</v>
      </c>
      <c r="AJ29" s="337">
        <f t="shared" si="20"/>
        <v>0</v>
      </c>
      <c r="AK29" s="337">
        <f t="shared" si="20"/>
        <v>0</v>
      </c>
      <c r="AL29" s="337">
        <f t="shared" si="20"/>
        <v>0</v>
      </c>
      <c r="AM29" s="337">
        <f t="shared" si="20"/>
        <v>0</v>
      </c>
      <c r="AN29" s="337">
        <f t="shared" si="20"/>
        <v>0</v>
      </c>
      <c r="AO29" s="337">
        <f t="shared" si="20"/>
        <v>0</v>
      </c>
      <c r="AP29" s="337">
        <f t="shared" si="20"/>
        <v>0</v>
      </c>
      <c r="AQ29" s="337">
        <f t="shared" si="20"/>
        <v>0</v>
      </c>
      <c r="AR29" s="337">
        <f t="shared" ref="AR29:BS29" si="21">AR8*$D15*$B$38+AR8*$D15*$B$42*$B$40+AR8*$B$39*$B$43</f>
        <v>0</v>
      </c>
      <c r="AS29" s="337">
        <f t="shared" si="21"/>
        <v>0</v>
      </c>
      <c r="AT29" s="337">
        <f t="shared" si="21"/>
        <v>0</v>
      </c>
      <c r="AU29" s="337">
        <f t="shared" si="21"/>
        <v>0</v>
      </c>
      <c r="AV29" s="337">
        <f t="shared" si="21"/>
        <v>0</v>
      </c>
      <c r="AW29" s="337">
        <f t="shared" si="21"/>
        <v>0</v>
      </c>
      <c r="AX29" s="337">
        <f t="shared" si="21"/>
        <v>0</v>
      </c>
      <c r="AY29" s="337">
        <f t="shared" si="21"/>
        <v>0</v>
      </c>
      <c r="AZ29" s="337">
        <f t="shared" si="21"/>
        <v>0</v>
      </c>
      <c r="BA29" s="337">
        <f t="shared" si="21"/>
        <v>0</v>
      </c>
      <c r="BB29" s="337">
        <f t="shared" si="21"/>
        <v>0</v>
      </c>
      <c r="BC29" s="337">
        <f t="shared" si="21"/>
        <v>0</v>
      </c>
      <c r="BD29" s="337">
        <f t="shared" si="21"/>
        <v>0</v>
      </c>
      <c r="BE29" s="337">
        <f t="shared" si="21"/>
        <v>0</v>
      </c>
      <c r="BF29" s="337">
        <f t="shared" si="21"/>
        <v>0</v>
      </c>
      <c r="BG29" s="337">
        <f t="shared" si="21"/>
        <v>0</v>
      </c>
      <c r="BH29" s="337">
        <f t="shared" si="21"/>
        <v>0</v>
      </c>
      <c r="BI29" s="337">
        <f t="shared" si="21"/>
        <v>0</v>
      </c>
      <c r="BJ29" s="337">
        <f t="shared" si="21"/>
        <v>0</v>
      </c>
      <c r="BK29" s="337">
        <f t="shared" si="21"/>
        <v>0</v>
      </c>
      <c r="BL29" s="337">
        <f t="shared" si="21"/>
        <v>0</v>
      </c>
      <c r="BM29" s="337">
        <f t="shared" si="21"/>
        <v>0</v>
      </c>
      <c r="BN29" s="337">
        <f t="shared" si="21"/>
        <v>0</v>
      </c>
      <c r="BO29" s="337">
        <f t="shared" si="21"/>
        <v>0</v>
      </c>
      <c r="BP29" s="337">
        <f t="shared" si="21"/>
        <v>0</v>
      </c>
      <c r="BQ29" s="337">
        <f t="shared" si="21"/>
        <v>0</v>
      </c>
      <c r="BR29" s="337">
        <f t="shared" si="21"/>
        <v>0</v>
      </c>
      <c r="BS29" s="337">
        <f t="shared" si="21"/>
        <v>0</v>
      </c>
    </row>
    <row r="30" spans="1:71">
      <c r="A30" s="1" t="s">
        <v>411</v>
      </c>
      <c r="B30" s="444"/>
      <c r="C30" s="441">
        <v>500</v>
      </c>
      <c r="D30" s="441"/>
      <c r="E30" s="1">
        <v>26</v>
      </c>
      <c r="G30" s="430"/>
      <c r="H30" s="1" t="str">
        <f t="shared" si="13"/>
        <v>Merchant E</v>
      </c>
      <c r="L30" s="337">
        <f t="shared" ref="L30:AQ30" si="22">L9*$D16*$B$38+L9*$D16*$B$42*$B$40+L9*$B$39*$B$43</f>
        <v>0</v>
      </c>
      <c r="M30" s="337">
        <f t="shared" si="22"/>
        <v>0</v>
      </c>
      <c r="N30" s="337">
        <f t="shared" si="22"/>
        <v>0</v>
      </c>
      <c r="O30" s="337">
        <f t="shared" si="22"/>
        <v>0</v>
      </c>
      <c r="P30" s="337">
        <f t="shared" si="22"/>
        <v>0</v>
      </c>
      <c r="Q30" s="337">
        <f t="shared" si="22"/>
        <v>0</v>
      </c>
      <c r="R30" s="337">
        <f t="shared" si="22"/>
        <v>0</v>
      </c>
      <c r="S30" s="337">
        <f t="shared" si="22"/>
        <v>0</v>
      </c>
      <c r="T30" s="337">
        <f t="shared" si="22"/>
        <v>0</v>
      </c>
      <c r="U30" s="337">
        <f t="shared" si="22"/>
        <v>0</v>
      </c>
      <c r="V30" s="337">
        <f t="shared" si="22"/>
        <v>0</v>
      </c>
      <c r="W30" s="337">
        <f t="shared" si="22"/>
        <v>0</v>
      </c>
      <c r="X30" s="337">
        <f t="shared" si="22"/>
        <v>0</v>
      </c>
      <c r="Y30" s="337">
        <f t="shared" si="22"/>
        <v>0</v>
      </c>
      <c r="Z30" s="337">
        <f t="shared" si="22"/>
        <v>0</v>
      </c>
      <c r="AA30" s="337">
        <f t="shared" si="22"/>
        <v>0</v>
      </c>
      <c r="AB30" s="337">
        <f t="shared" si="22"/>
        <v>0</v>
      </c>
      <c r="AC30" s="337">
        <f t="shared" si="22"/>
        <v>0</v>
      </c>
      <c r="AD30" s="337">
        <f t="shared" si="22"/>
        <v>0</v>
      </c>
      <c r="AE30" s="337">
        <f t="shared" si="22"/>
        <v>0</v>
      </c>
      <c r="AF30" s="337">
        <f t="shared" si="22"/>
        <v>0</v>
      </c>
      <c r="AG30" s="337">
        <f t="shared" si="22"/>
        <v>0</v>
      </c>
      <c r="AH30" s="337">
        <f t="shared" si="22"/>
        <v>0</v>
      </c>
      <c r="AI30" s="337">
        <f t="shared" si="22"/>
        <v>0</v>
      </c>
      <c r="AJ30" s="337">
        <f t="shared" si="22"/>
        <v>0</v>
      </c>
      <c r="AK30" s="337">
        <f t="shared" si="22"/>
        <v>0</v>
      </c>
      <c r="AL30" s="337">
        <f t="shared" si="22"/>
        <v>0</v>
      </c>
      <c r="AM30" s="337">
        <f t="shared" si="22"/>
        <v>0</v>
      </c>
      <c r="AN30" s="337">
        <f t="shared" si="22"/>
        <v>0</v>
      </c>
      <c r="AO30" s="337">
        <f t="shared" si="22"/>
        <v>0</v>
      </c>
      <c r="AP30" s="337">
        <f t="shared" si="22"/>
        <v>0</v>
      </c>
      <c r="AQ30" s="337">
        <f t="shared" si="22"/>
        <v>0</v>
      </c>
      <c r="AR30" s="337">
        <f t="shared" ref="AR30:BS30" si="23">AR9*$D16*$B$38+AR9*$D16*$B$42*$B$40+AR9*$B$39*$B$43</f>
        <v>0</v>
      </c>
      <c r="AS30" s="337">
        <f t="shared" si="23"/>
        <v>0</v>
      </c>
      <c r="AT30" s="337">
        <f t="shared" si="23"/>
        <v>0</v>
      </c>
      <c r="AU30" s="337">
        <f t="shared" si="23"/>
        <v>0</v>
      </c>
      <c r="AV30" s="337">
        <f t="shared" si="23"/>
        <v>0</v>
      </c>
      <c r="AW30" s="337">
        <f t="shared" si="23"/>
        <v>0</v>
      </c>
      <c r="AX30" s="337">
        <f t="shared" si="23"/>
        <v>0</v>
      </c>
      <c r="AY30" s="337">
        <f t="shared" si="23"/>
        <v>0</v>
      </c>
      <c r="AZ30" s="337">
        <f t="shared" si="23"/>
        <v>0</v>
      </c>
      <c r="BA30" s="337">
        <f t="shared" si="23"/>
        <v>0</v>
      </c>
      <c r="BB30" s="337">
        <f t="shared" si="23"/>
        <v>0</v>
      </c>
      <c r="BC30" s="337">
        <f t="shared" si="23"/>
        <v>0</v>
      </c>
      <c r="BD30" s="337">
        <f t="shared" si="23"/>
        <v>0</v>
      </c>
      <c r="BE30" s="337">
        <f t="shared" si="23"/>
        <v>0</v>
      </c>
      <c r="BF30" s="337">
        <f t="shared" si="23"/>
        <v>0</v>
      </c>
      <c r="BG30" s="337">
        <f t="shared" si="23"/>
        <v>0</v>
      </c>
      <c r="BH30" s="337">
        <f t="shared" si="23"/>
        <v>0</v>
      </c>
      <c r="BI30" s="337">
        <f t="shared" si="23"/>
        <v>0</v>
      </c>
      <c r="BJ30" s="337">
        <f t="shared" si="23"/>
        <v>0</v>
      </c>
      <c r="BK30" s="337">
        <f t="shared" si="23"/>
        <v>0</v>
      </c>
      <c r="BL30" s="337">
        <f t="shared" si="23"/>
        <v>0</v>
      </c>
      <c r="BM30" s="337">
        <f t="shared" si="23"/>
        <v>0</v>
      </c>
      <c r="BN30" s="337">
        <f t="shared" si="23"/>
        <v>0</v>
      </c>
      <c r="BO30" s="337">
        <f t="shared" si="23"/>
        <v>0</v>
      </c>
      <c r="BP30" s="337">
        <f t="shared" si="23"/>
        <v>0</v>
      </c>
      <c r="BQ30" s="337">
        <f t="shared" si="23"/>
        <v>0</v>
      </c>
      <c r="BR30" s="337">
        <f t="shared" si="23"/>
        <v>0</v>
      </c>
      <c r="BS30" s="337">
        <f t="shared" si="23"/>
        <v>0</v>
      </c>
    </row>
    <row r="31" spans="1:71">
      <c r="A31" s="1" t="s">
        <v>412</v>
      </c>
      <c r="B31" s="445"/>
      <c r="C31" s="446">
        <v>10000</v>
      </c>
      <c r="D31" s="447"/>
      <c r="E31" s="1">
        <v>27</v>
      </c>
      <c r="G31" s="431"/>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337"/>
      <c r="AS31" s="337"/>
      <c r="AT31" s="337"/>
      <c r="AU31" s="337"/>
      <c r="AV31" s="337"/>
      <c r="AW31" s="337"/>
      <c r="AX31" s="337"/>
      <c r="AY31" s="337"/>
      <c r="AZ31" s="337"/>
      <c r="BA31" s="337"/>
      <c r="BB31" s="337"/>
      <c r="BC31" s="337"/>
      <c r="BD31" s="337"/>
      <c r="BE31" s="337"/>
      <c r="BF31" s="337"/>
      <c r="BG31" s="337"/>
      <c r="BH31" s="337"/>
      <c r="BI31" s="337"/>
      <c r="BJ31" s="337"/>
      <c r="BK31" s="337"/>
      <c r="BL31" s="337"/>
      <c r="BM31" s="337"/>
      <c r="BN31" s="337"/>
      <c r="BO31" s="337"/>
      <c r="BP31" s="337"/>
      <c r="BQ31" s="337"/>
      <c r="BR31" s="337"/>
      <c r="BS31" s="337"/>
    </row>
    <row r="32" spans="1:71">
      <c r="A32" s="1" t="s">
        <v>413</v>
      </c>
      <c r="B32" s="444"/>
      <c r="C32" s="448">
        <v>5.0000000000000001E-4</v>
      </c>
      <c r="D32" s="447"/>
      <c r="E32" s="1">
        <v>28</v>
      </c>
      <c r="G32" s="431"/>
      <c r="H32" s="1" t="s">
        <v>399</v>
      </c>
      <c r="L32" s="337">
        <f>L11*$B$44+L11*$B$43*$B$39+L11*$B$40*$B$41*$B$42</f>
        <v>0</v>
      </c>
      <c r="M32" s="337">
        <f t="shared" ref="M32:BS34" si="24">M11*$B$44+M11*$B$43*$B$39+M11*$B$40*$B$41*$B$42</f>
        <v>0</v>
      </c>
      <c r="N32" s="337">
        <f t="shared" si="24"/>
        <v>0</v>
      </c>
      <c r="O32" s="337">
        <f t="shared" si="24"/>
        <v>0</v>
      </c>
      <c r="P32" s="337">
        <f t="shared" si="24"/>
        <v>0</v>
      </c>
      <c r="Q32" s="337">
        <f t="shared" si="24"/>
        <v>0</v>
      </c>
      <c r="R32" s="337">
        <f t="shared" si="24"/>
        <v>0</v>
      </c>
      <c r="S32" s="337">
        <f t="shared" si="24"/>
        <v>0</v>
      </c>
      <c r="T32" s="337">
        <f>T11*$B$44+T11*$B$43*$B$39+T11*$B$40*$B$41*$B$42</f>
        <v>3775</v>
      </c>
      <c r="U32" s="337">
        <f t="shared" si="24"/>
        <v>4152.5</v>
      </c>
      <c r="V32" s="337">
        <f t="shared" si="24"/>
        <v>4567.7500000000009</v>
      </c>
      <c r="W32" s="337">
        <f t="shared" si="24"/>
        <v>5024.5250000000015</v>
      </c>
      <c r="X32" s="337">
        <f t="shared" si="24"/>
        <v>5526.9775000000027</v>
      </c>
      <c r="Y32" s="337">
        <f t="shared" si="24"/>
        <v>6079.675250000003</v>
      </c>
      <c r="Z32" s="337">
        <f t="shared" si="24"/>
        <v>6687.6427750000048</v>
      </c>
      <c r="AA32" s="337">
        <f t="shared" si="24"/>
        <v>7356.4070525000052</v>
      </c>
      <c r="AB32" s="337">
        <f t="shared" si="24"/>
        <v>8092.047757750006</v>
      </c>
      <c r="AC32" s="337">
        <f t="shared" si="24"/>
        <v>8901.2525335250066</v>
      </c>
      <c r="AD32" s="337">
        <f t="shared" si="24"/>
        <v>9791.3777868775105</v>
      </c>
      <c r="AE32" s="337">
        <f t="shared" si="24"/>
        <v>10770.515565565262</v>
      </c>
      <c r="AF32" s="337">
        <f t="shared" si="24"/>
        <v>11847.567122121789</v>
      </c>
      <c r="AG32" s="337">
        <f t="shared" si="24"/>
        <v>13032.323834333969</v>
      </c>
      <c r="AH32" s="337">
        <f t="shared" si="24"/>
        <v>14335.556217767367</v>
      </c>
      <c r="AI32" s="337">
        <f t="shared" si="24"/>
        <v>15769.111839544104</v>
      </c>
      <c r="AJ32" s="337">
        <f t="shared" si="24"/>
        <v>17346.023023498517</v>
      </c>
      <c r="AK32" s="337">
        <f t="shared" si="24"/>
        <v>19080.62532584837</v>
      </c>
      <c r="AL32" s="337">
        <f t="shared" si="24"/>
        <v>20988.687858433208</v>
      </c>
      <c r="AM32" s="337">
        <f t="shared" si="24"/>
        <v>23087.556644276534</v>
      </c>
      <c r="AN32" s="337">
        <f t="shared" si="24"/>
        <v>25396.312308704186</v>
      </c>
      <c r="AO32" s="337">
        <f t="shared" si="24"/>
        <v>27935.943539574608</v>
      </c>
      <c r="AP32" s="337">
        <f t="shared" si="24"/>
        <v>30729.53789353207</v>
      </c>
      <c r="AQ32" s="337">
        <f t="shared" si="24"/>
        <v>33802.49168288528</v>
      </c>
      <c r="AR32" s="337">
        <f t="shared" si="24"/>
        <v>37182.74085117381</v>
      </c>
      <c r="AS32" s="337">
        <f t="shared" si="24"/>
        <v>40901.014936291198</v>
      </c>
      <c r="AT32" s="337">
        <f t="shared" si="24"/>
        <v>44991.116429920316</v>
      </c>
      <c r="AU32" s="337">
        <f t="shared" si="24"/>
        <v>49490.228072912345</v>
      </c>
      <c r="AV32" s="337">
        <f t="shared" si="24"/>
        <v>54439.250880203588</v>
      </c>
      <c r="AW32" s="337">
        <f t="shared" si="24"/>
        <v>59883.175968223964</v>
      </c>
      <c r="AX32" s="337">
        <f t="shared" si="24"/>
        <v>65871.493565046359</v>
      </c>
      <c r="AY32" s="337">
        <f t="shared" si="24"/>
        <v>72458.642921551014</v>
      </c>
      <c r="AZ32" s="337">
        <f t="shared" si="24"/>
        <v>79704.507213706122</v>
      </c>
      <c r="BA32" s="337">
        <f t="shared" si="24"/>
        <v>87674.957935076731</v>
      </c>
      <c r="BB32" s="337">
        <f t="shared" si="24"/>
        <v>96442.453728584413</v>
      </c>
      <c r="BC32" s="337">
        <f t="shared" si="24"/>
        <v>106086.69910144285</v>
      </c>
      <c r="BD32" s="337">
        <f t="shared" si="24"/>
        <v>116695.36901158714</v>
      </c>
      <c r="BE32" s="337">
        <f t="shared" si="24"/>
        <v>128364.90591274587</v>
      </c>
      <c r="BF32" s="337">
        <f t="shared" si="24"/>
        <v>141201.39650402049</v>
      </c>
      <c r="BG32" s="337">
        <f t="shared" si="24"/>
        <v>155321.53615442256</v>
      </c>
      <c r="BH32" s="337">
        <f t="shared" si="24"/>
        <v>170853.68976986484</v>
      </c>
      <c r="BI32" s="337">
        <f t="shared" si="24"/>
        <v>187939.05874685134</v>
      </c>
      <c r="BJ32" s="337">
        <f t="shared" si="24"/>
        <v>206732.96462153646</v>
      </c>
      <c r="BK32" s="337">
        <f t="shared" si="24"/>
        <v>227406.2610836901</v>
      </c>
      <c r="BL32" s="337">
        <f t="shared" si="24"/>
        <v>250146.88719205913</v>
      </c>
      <c r="BM32" s="337">
        <f t="shared" si="24"/>
        <v>275161.57591126504</v>
      </c>
      <c r="BN32" s="337">
        <f t="shared" si="24"/>
        <v>302677.73350239161</v>
      </c>
      <c r="BO32" s="337">
        <f t="shared" si="24"/>
        <v>332945.50685263076</v>
      </c>
      <c r="BP32" s="337">
        <f t="shared" si="24"/>
        <v>366240.05753789388</v>
      </c>
      <c r="BQ32" s="337">
        <f t="shared" si="24"/>
        <v>402864.06329168333</v>
      </c>
      <c r="BR32" s="337">
        <f t="shared" si="24"/>
        <v>443150.46962085168</v>
      </c>
      <c r="BS32" s="337">
        <f t="shared" si="24"/>
        <v>487465.51658293681</v>
      </c>
    </row>
    <row r="33" spans="1:143">
      <c r="A33" s="1" t="s">
        <v>414</v>
      </c>
      <c r="B33" s="449"/>
      <c r="C33" s="448">
        <v>5.0000000000000001E-3</v>
      </c>
      <c r="D33" s="447"/>
      <c r="E33" s="1">
        <v>29</v>
      </c>
      <c r="G33" s="101"/>
      <c r="H33" s="1" t="s">
        <v>400</v>
      </c>
      <c r="L33" s="337">
        <f>L12*$B$44+L12*$B$43*$B$39+L12*$B$40*$B$41*$B$42</f>
        <v>0</v>
      </c>
      <c r="M33" s="337">
        <f t="shared" si="24"/>
        <v>0</v>
      </c>
      <c r="N33" s="337">
        <f t="shared" si="24"/>
        <v>0</v>
      </c>
      <c r="O33" s="337">
        <f t="shared" si="24"/>
        <v>0</v>
      </c>
      <c r="P33" s="337">
        <f t="shared" si="24"/>
        <v>0</v>
      </c>
      <c r="Q33" s="337">
        <f t="shared" si="24"/>
        <v>0</v>
      </c>
      <c r="R33" s="337">
        <f t="shared" si="24"/>
        <v>0</v>
      </c>
      <c r="S33" s="337">
        <f t="shared" si="24"/>
        <v>0</v>
      </c>
      <c r="T33" s="337">
        <f t="shared" si="24"/>
        <v>0</v>
      </c>
      <c r="U33" s="337">
        <f t="shared" si="24"/>
        <v>0</v>
      </c>
      <c r="V33" s="337">
        <f t="shared" si="24"/>
        <v>0</v>
      </c>
      <c r="W33" s="337">
        <f t="shared" si="24"/>
        <v>3775</v>
      </c>
      <c r="X33" s="337">
        <f t="shared" si="24"/>
        <v>4152.5</v>
      </c>
      <c r="Y33" s="337">
        <f t="shared" si="24"/>
        <v>4567.7500000000009</v>
      </c>
      <c r="Z33" s="337">
        <f t="shared" si="24"/>
        <v>5024.5250000000015</v>
      </c>
      <c r="AA33" s="337">
        <f t="shared" si="24"/>
        <v>5526.9775000000027</v>
      </c>
      <c r="AB33" s="337">
        <f t="shared" si="24"/>
        <v>6079.675250000003</v>
      </c>
      <c r="AC33" s="337">
        <f t="shared" si="24"/>
        <v>6687.6427750000048</v>
      </c>
      <c r="AD33" s="337">
        <f t="shared" si="24"/>
        <v>7356.4070525000052</v>
      </c>
      <c r="AE33" s="337">
        <f t="shared" si="24"/>
        <v>8092.047757750006</v>
      </c>
      <c r="AF33" s="337">
        <f t="shared" si="24"/>
        <v>8901.2525335250066</v>
      </c>
      <c r="AG33" s="337">
        <f t="shared" si="24"/>
        <v>9791.3777868775105</v>
      </c>
      <c r="AH33" s="337">
        <f t="shared" si="24"/>
        <v>10770.515565565262</v>
      </c>
      <c r="AI33" s="337">
        <f t="shared" si="24"/>
        <v>11847.567122121789</v>
      </c>
      <c r="AJ33" s="337">
        <f t="shared" si="24"/>
        <v>13032.323834333969</v>
      </c>
      <c r="AK33" s="337">
        <f t="shared" si="24"/>
        <v>14335.556217767367</v>
      </c>
      <c r="AL33" s="337">
        <f t="shared" si="24"/>
        <v>15769.111839544104</v>
      </c>
      <c r="AM33" s="337">
        <f t="shared" si="24"/>
        <v>17346.023023498517</v>
      </c>
      <c r="AN33" s="337">
        <f t="shared" si="24"/>
        <v>19080.62532584837</v>
      </c>
      <c r="AO33" s="337">
        <f t="shared" si="24"/>
        <v>20988.687858433208</v>
      </c>
      <c r="AP33" s="337">
        <f t="shared" si="24"/>
        <v>23087.556644276534</v>
      </c>
      <c r="AQ33" s="337">
        <f t="shared" si="24"/>
        <v>25396.312308704186</v>
      </c>
      <c r="AR33" s="337">
        <f t="shared" si="24"/>
        <v>27935.943539574608</v>
      </c>
      <c r="AS33" s="337">
        <f t="shared" si="24"/>
        <v>30729.53789353207</v>
      </c>
      <c r="AT33" s="337">
        <f t="shared" si="24"/>
        <v>33802.49168288528</v>
      </c>
      <c r="AU33" s="337">
        <f t="shared" si="24"/>
        <v>37182.74085117381</v>
      </c>
      <c r="AV33" s="337">
        <f t="shared" si="24"/>
        <v>40901.014936291198</v>
      </c>
      <c r="AW33" s="337">
        <f t="shared" si="24"/>
        <v>44991.116429920316</v>
      </c>
      <c r="AX33" s="337">
        <f t="shared" si="24"/>
        <v>49490.228072912345</v>
      </c>
      <c r="AY33" s="337">
        <f t="shared" si="24"/>
        <v>54439.250880203588</v>
      </c>
      <c r="AZ33" s="337">
        <f t="shared" si="24"/>
        <v>59883.175968223964</v>
      </c>
      <c r="BA33" s="337">
        <f t="shared" si="24"/>
        <v>65871.493565046359</v>
      </c>
      <c r="BB33" s="337">
        <f t="shared" si="24"/>
        <v>72458.642921551014</v>
      </c>
      <c r="BC33" s="337">
        <f t="shared" si="24"/>
        <v>79704.507213706122</v>
      </c>
      <c r="BD33" s="337">
        <f t="shared" si="24"/>
        <v>87674.957935076731</v>
      </c>
      <c r="BE33" s="337">
        <f t="shared" si="24"/>
        <v>96442.453728584413</v>
      </c>
      <c r="BF33" s="337">
        <f t="shared" si="24"/>
        <v>106086.69910144285</v>
      </c>
      <c r="BG33" s="337">
        <f t="shared" si="24"/>
        <v>116695.36901158714</v>
      </c>
      <c r="BH33" s="337">
        <f t="shared" si="24"/>
        <v>128364.90591274587</v>
      </c>
      <c r="BI33" s="337">
        <f t="shared" si="24"/>
        <v>141201.39650402049</v>
      </c>
      <c r="BJ33" s="337">
        <f t="shared" si="24"/>
        <v>155321.53615442256</v>
      </c>
      <c r="BK33" s="337">
        <f t="shared" si="24"/>
        <v>170853.68976986484</v>
      </c>
      <c r="BL33" s="337">
        <f t="shared" si="24"/>
        <v>187939.05874685134</v>
      </c>
      <c r="BM33" s="337">
        <f t="shared" si="24"/>
        <v>206732.96462153646</v>
      </c>
      <c r="BN33" s="337">
        <f t="shared" si="24"/>
        <v>227406.2610836901</v>
      </c>
      <c r="BO33" s="337">
        <f t="shared" si="24"/>
        <v>250146.88719205913</v>
      </c>
      <c r="BP33" s="337">
        <f t="shared" si="24"/>
        <v>275161.57591126504</v>
      </c>
      <c r="BQ33" s="337">
        <f t="shared" si="24"/>
        <v>302677.73350239161</v>
      </c>
      <c r="BR33" s="337">
        <f t="shared" si="24"/>
        <v>332945.50685263076</v>
      </c>
      <c r="BS33" s="337">
        <f t="shared" si="24"/>
        <v>366240.05753789388</v>
      </c>
    </row>
    <row r="34" spans="1:143">
      <c r="A34" s="1" t="s">
        <v>415</v>
      </c>
      <c r="B34" s="450"/>
      <c r="C34" s="443">
        <v>0.6</v>
      </c>
      <c r="D34" s="447"/>
      <c r="E34" s="1">
        <v>30</v>
      </c>
      <c r="G34" s="101"/>
      <c r="H34" s="1" t="s">
        <v>401</v>
      </c>
      <c r="L34" s="337">
        <f>L13*$B$44+L13*$B$43*$B$39+L13*$B$40*$B$41*$B$42</f>
        <v>0</v>
      </c>
      <c r="M34" s="337">
        <f t="shared" si="24"/>
        <v>0</v>
      </c>
      <c r="N34" s="337">
        <f t="shared" si="24"/>
        <v>0</v>
      </c>
      <c r="O34" s="337">
        <f t="shared" si="24"/>
        <v>0</v>
      </c>
      <c r="P34" s="337">
        <f t="shared" si="24"/>
        <v>0</v>
      </c>
      <c r="Q34" s="337">
        <f t="shared" si="24"/>
        <v>0</v>
      </c>
      <c r="R34" s="337">
        <f t="shared" si="24"/>
        <v>0</v>
      </c>
      <c r="S34" s="337">
        <f t="shared" si="24"/>
        <v>0</v>
      </c>
      <c r="T34" s="337">
        <f t="shared" si="24"/>
        <v>0</v>
      </c>
      <c r="U34" s="337">
        <f t="shared" si="24"/>
        <v>0</v>
      </c>
      <c r="V34" s="337">
        <f t="shared" si="24"/>
        <v>0</v>
      </c>
      <c r="W34" s="337">
        <f t="shared" si="24"/>
        <v>0</v>
      </c>
      <c r="X34" s="337">
        <f t="shared" si="24"/>
        <v>0</v>
      </c>
      <c r="Y34" s="337">
        <f t="shared" si="24"/>
        <v>0</v>
      </c>
      <c r="Z34" s="337">
        <f t="shared" si="24"/>
        <v>7550</v>
      </c>
      <c r="AA34" s="337">
        <f t="shared" si="24"/>
        <v>8305</v>
      </c>
      <c r="AB34" s="337">
        <f t="shared" si="24"/>
        <v>9135.5000000000018</v>
      </c>
      <c r="AC34" s="337">
        <f t="shared" si="24"/>
        <v>10049.050000000003</v>
      </c>
      <c r="AD34" s="337">
        <f t="shared" si="24"/>
        <v>11053.955000000005</v>
      </c>
      <c r="AE34" s="337">
        <f t="shared" si="24"/>
        <v>12159.350500000006</v>
      </c>
      <c r="AF34" s="337">
        <f t="shared" si="24"/>
        <v>13375.28555000001</v>
      </c>
      <c r="AG34" s="337">
        <f t="shared" si="24"/>
        <v>14712.81410500001</v>
      </c>
      <c r="AH34" s="337">
        <f t="shared" si="24"/>
        <v>16184.095515500012</v>
      </c>
      <c r="AI34" s="337">
        <f t="shared" si="24"/>
        <v>17802.505067050013</v>
      </c>
      <c r="AJ34" s="337">
        <f t="shared" si="24"/>
        <v>19582.755573755021</v>
      </c>
      <c r="AK34" s="337">
        <f t="shared" si="24"/>
        <v>21541.031131130523</v>
      </c>
      <c r="AL34" s="337">
        <f t="shared" si="24"/>
        <v>23695.134244243578</v>
      </c>
      <c r="AM34" s="337">
        <f t="shared" si="24"/>
        <v>26064.647668667938</v>
      </c>
      <c r="AN34" s="337">
        <f t="shared" si="24"/>
        <v>28671.112435534735</v>
      </c>
      <c r="AO34" s="337">
        <f t="shared" si="24"/>
        <v>31538.223679088209</v>
      </c>
      <c r="AP34" s="337">
        <f t="shared" si="24"/>
        <v>34692.046046997035</v>
      </c>
      <c r="AQ34" s="337">
        <f t="shared" si="24"/>
        <v>38161.250651696741</v>
      </c>
      <c r="AR34" s="337">
        <f t="shared" si="24"/>
        <v>41977.375716866416</v>
      </c>
      <c r="AS34" s="337">
        <f t="shared" si="24"/>
        <v>46175.113288553068</v>
      </c>
      <c r="AT34" s="337">
        <f t="shared" si="24"/>
        <v>50792.624617408372</v>
      </c>
      <c r="AU34" s="337">
        <f t="shared" si="24"/>
        <v>55871.887079149215</v>
      </c>
      <c r="AV34" s="337">
        <f t="shared" si="24"/>
        <v>61459.075787064139</v>
      </c>
      <c r="AW34" s="337">
        <f t="shared" si="24"/>
        <v>67604.98336577056</v>
      </c>
      <c r="AX34" s="337">
        <f t="shared" si="24"/>
        <v>74365.481702347621</v>
      </c>
      <c r="AY34" s="337">
        <f t="shared" si="24"/>
        <v>81802.029872582396</v>
      </c>
      <c r="AZ34" s="337">
        <f t="shared" si="24"/>
        <v>89982.232859840631</v>
      </c>
      <c r="BA34" s="337">
        <f t="shared" si="24"/>
        <v>98980.45614582469</v>
      </c>
      <c r="BB34" s="337">
        <f t="shared" si="24"/>
        <v>108878.50176040718</v>
      </c>
      <c r="BC34" s="337">
        <f t="shared" si="24"/>
        <v>119766.35193644793</v>
      </c>
      <c r="BD34" s="337">
        <f t="shared" si="24"/>
        <v>131742.98713009272</v>
      </c>
      <c r="BE34" s="337">
        <f t="shared" si="24"/>
        <v>144917.28584310203</v>
      </c>
      <c r="BF34" s="337">
        <f t="shared" si="24"/>
        <v>159409.01442741224</v>
      </c>
      <c r="BG34" s="337">
        <f t="shared" si="24"/>
        <v>175349.91587015346</v>
      </c>
      <c r="BH34" s="337">
        <f t="shared" si="24"/>
        <v>192884.90745716883</v>
      </c>
      <c r="BI34" s="337">
        <f t="shared" si="24"/>
        <v>212173.3982028857</v>
      </c>
      <c r="BJ34" s="337">
        <f t="shared" si="24"/>
        <v>233390.73802317429</v>
      </c>
      <c r="BK34" s="337">
        <f t="shared" si="24"/>
        <v>256729.81182549175</v>
      </c>
      <c r="BL34" s="337">
        <f t="shared" si="24"/>
        <v>282402.79300804099</v>
      </c>
      <c r="BM34" s="337">
        <f t="shared" si="24"/>
        <v>310643.07230884512</v>
      </c>
      <c r="BN34" s="337">
        <f t="shared" si="24"/>
        <v>341707.37953972968</v>
      </c>
      <c r="BO34" s="337">
        <f t="shared" si="24"/>
        <v>375878.11749370268</v>
      </c>
      <c r="BP34" s="337">
        <f t="shared" si="24"/>
        <v>413465.92924307293</v>
      </c>
      <c r="BQ34" s="337">
        <f t="shared" si="24"/>
        <v>454812.5221673802</v>
      </c>
      <c r="BR34" s="337">
        <f t="shared" si="24"/>
        <v>500293.77438411827</v>
      </c>
      <c r="BS34" s="337">
        <f t="shared" si="24"/>
        <v>550323.15182253008</v>
      </c>
    </row>
    <row r="35" spans="1:143">
      <c r="A35" s="1" t="s">
        <v>416</v>
      </c>
      <c r="B35" s="451"/>
      <c r="C35" s="443">
        <f>1-C34</f>
        <v>0.4</v>
      </c>
      <c r="D35" s="447"/>
      <c r="E35" s="1">
        <v>31</v>
      </c>
      <c r="G35" s="101"/>
      <c r="H35" s="103"/>
      <c r="L35" s="175"/>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75"/>
      <c r="AK35" s="175"/>
      <c r="AL35" s="175"/>
      <c r="AM35" s="175"/>
      <c r="AN35" s="175"/>
      <c r="AO35" s="175"/>
      <c r="AP35" s="175"/>
      <c r="AQ35" s="175"/>
      <c r="AR35" s="175"/>
      <c r="AS35" s="175"/>
      <c r="AT35" s="175"/>
      <c r="AU35" s="175"/>
      <c r="AV35" s="175"/>
      <c r="AW35" s="175"/>
      <c r="AX35" s="175"/>
      <c r="AY35" s="175"/>
      <c r="AZ35" s="175"/>
      <c r="BA35" s="175"/>
      <c r="BB35" s="175"/>
      <c r="BC35" s="175"/>
      <c r="BD35" s="175"/>
      <c r="BE35" s="175"/>
      <c r="BF35" s="175"/>
      <c r="BG35" s="175"/>
      <c r="BH35" s="175"/>
      <c r="BI35" s="175"/>
      <c r="BJ35" s="175"/>
      <c r="BK35" s="175"/>
      <c r="BL35" s="175"/>
      <c r="BM35" s="175"/>
      <c r="BN35" s="175"/>
      <c r="BO35" s="175"/>
      <c r="BP35" s="175"/>
      <c r="BQ35" s="175"/>
      <c r="BR35" s="175"/>
      <c r="BS35" s="175"/>
    </row>
    <row r="36" spans="1:143">
      <c r="A36" s="107"/>
      <c r="B36" s="107"/>
      <c r="E36" s="1">
        <v>32</v>
      </c>
      <c r="G36" s="101"/>
      <c r="H36" s="103" t="s">
        <v>406</v>
      </c>
      <c r="L36" s="337">
        <f>L16*$B$47</f>
        <v>83.333333333333343</v>
      </c>
      <c r="M36" s="337">
        <f t="shared" ref="M36:BS36" si="25">M16*$B$47</f>
        <v>83.333333333333343</v>
      </c>
      <c r="N36" s="337">
        <f>N16*$B$47</f>
        <v>166.66666666666669</v>
      </c>
      <c r="O36" s="337">
        <f t="shared" si="25"/>
        <v>250.00000000000003</v>
      </c>
      <c r="P36" s="337">
        <f t="shared" si="25"/>
        <v>416.66666666666669</v>
      </c>
      <c r="Q36" s="337">
        <f t="shared" si="25"/>
        <v>666.66666666666674</v>
      </c>
      <c r="R36" s="337">
        <f t="shared" si="25"/>
        <v>1083.3333333333335</v>
      </c>
      <c r="S36" s="337">
        <f t="shared" si="25"/>
        <v>1750</v>
      </c>
      <c r="T36" s="337">
        <f t="shared" si="25"/>
        <v>2833.3333333333335</v>
      </c>
      <c r="U36" s="337">
        <f t="shared" si="25"/>
        <v>4583.3333333333339</v>
      </c>
      <c r="V36" s="337">
        <f t="shared" si="25"/>
        <v>7416.666666666667</v>
      </c>
      <c r="W36" s="337">
        <f t="shared" si="25"/>
        <v>12000</v>
      </c>
      <c r="X36" s="337">
        <f t="shared" si="25"/>
        <v>12600.000000000002</v>
      </c>
      <c r="Y36" s="337">
        <f t="shared" si="25"/>
        <v>13230.000000000002</v>
      </c>
      <c r="Z36" s="337">
        <f t="shared" si="25"/>
        <v>13891.500000000004</v>
      </c>
      <c r="AA36" s="337">
        <f t="shared" si="25"/>
        <v>14586.075000000004</v>
      </c>
      <c r="AB36" s="337">
        <f t="shared" si="25"/>
        <v>15315.378750000003</v>
      </c>
      <c r="AC36" s="337">
        <f t="shared" si="25"/>
        <v>16081.147687500006</v>
      </c>
      <c r="AD36" s="337">
        <f t="shared" si="25"/>
        <v>16885.205071875007</v>
      </c>
      <c r="AE36" s="337">
        <f t="shared" si="25"/>
        <v>17729.465325468758</v>
      </c>
      <c r="AF36" s="337">
        <f t="shared" si="25"/>
        <v>18615.938591742197</v>
      </c>
      <c r="AG36" s="337">
        <f t="shared" si="25"/>
        <v>19546.735521329309</v>
      </c>
      <c r="AH36" s="337">
        <f t="shared" si="25"/>
        <v>20524.072297395775</v>
      </c>
      <c r="AI36" s="337">
        <f t="shared" si="25"/>
        <v>21550.275912265563</v>
      </c>
      <c r="AJ36" s="337">
        <f t="shared" si="25"/>
        <v>22627.789707878845</v>
      </c>
      <c r="AK36" s="337">
        <f t="shared" si="25"/>
        <v>23759.179193272787</v>
      </c>
      <c r="AL36" s="337">
        <f t="shared" si="25"/>
        <v>24947.13815293643</v>
      </c>
      <c r="AM36" s="337">
        <f t="shared" si="25"/>
        <v>26194.495060583253</v>
      </c>
      <c r="AN36" s="337">
        <f t="shared" si="25"/>
        <v>27504.219813612417</v>
      </c>
      <c r="AO36" s="337">
        <f t="shared" si="25"/>
        <v>28879.430804293039</v>
      </c>
      <c r="AP36" s="337">
        <f t="shared" si="25"/>
        <v>30323.402344507689</v>
      </c>
      <c r="AQ36" s="337">
        <f t="shared" si="25"/>
        <v>31839.572461733074</v>
      </c>
      <c r="AR36" s="337">
        <f t="shared" si="25"/>
        <v>33431.55108481973</v>
      </c>
      <c r="AS36" s="337">
        <f t="shared" si="25"/>
        <v>35103.12863906072</v>
      </c>
      <c r="AT36" s="337">
        <f t="shared" si="25"/>
        <v>36858.285071013757</v>
      </c>
      <c r="AU36" s="337">
        <f t="shared" si="25"/>
        <v>38701.199324564448</v>
      </c>
      <c r="AV36" s="337">
        <f t="shared" si="25"/>
        <v>40636.259290792666</v>
      </c>
      <c r="AW36" s="337">
        <f t="shared" si="25"/>
        <v>42668.072255332307</v>
      </c>
      <c r="AX36" s="337">
        <f t="shared" si="25"/>
        <v>44801.475868098918</v>
      </c>
      <c r="AY36" s="337">
        <f t="shared" si="25"/>
        <v>47041.549661503865</v>
      </c>
      <c r="AZ36" s="337">
        <f t="shared" si="25"/>
        <v>49393.627144579055</v>
      </c>
      <c r="BA36" s="337">
        <f t="shared" si="25"/>
        <v>51863.308501808016</v>
      </c>
      <c r="BB36" s="337">
        <f t="shared" si="25"/>
        <v>54456.473926898427</v>
      </c>
      <c r="BC36" s="337">
        <f t="shared" si="25"/>
        <v>57179.29762324335</v>
      </c>
      <c r="BD36" s="337">
        <f t="shared" si="25"/>
        <v>60038.262504405509</v>
      </c>
      <c r="BE36" s="337">
        <f t="shared" si="25"/>
        <v>63040.175629625781</v>
      </c>
      <c r="BF36" s="337">
        <f t="shared" si="25"/>
        <v>66192.184411107082</v>
      </c>
      <c r="BG36" s="337">
        <f t="shared" si="25"/>
        <v>69501.79363166244</v>
      </c>
      <c r="BH36" s="337">
        <f t="shared" si="25"/>
        <v>72976.883313245547</v>
      </c>
      <c r="BI36" s="337">
        <f t="shared" si="25"/>
        <v>76625.727478907836</v>
      </c>
      <c r="BJ36" s="337">
        <f t="shared" si="25"/>
        <v>80457.013852853241</v>
      </c>
      <c r="BK36" s="337">
        <f t="shared" si="25"/>
        <v>84479.864545495904</v>
      </c>
      <c r="BL36" s="337">
        <f t="shared" si="25"/>
        <v>88703.857772770702</v>
      </c>
      <c r="BM36" s="337">
        <f t="shared" si="25"/>
        <v>93139.050661409245</v>
      </c>
      <c r="BN36" s="337">
        <f t="shared" si="25"/>
        <v>97796.003194479694</v>
      </c>
      <c r="BO36" s="337">
        <f t="shared" si="25"/>
        <v>102685.80335420369</v>
      </c>
      <c r="BP36" s="337">
        <f t="shared" si="25"/>
        <v>107820.09352191386</v>
      </c>
      <c r="BQ36" s="337">
        <f t="shared" si="25"/>
        <v>113211.09819800957</v>
      </c>
      <c r="BR36" s="337">
        <f t="shared" si="25"/>
        <v>118871.65310791004</v>
      </c>
      <c r="BS36" s="337">
        <f t="shared" si="25"/>
        <v>124815.23576330554</v>
      </c>
    </row>
    <row r="37" spans="1:143">
      <c r="A37" s="7" t="s">
        <v>222</v>
      </c>
      <c r="E37" s="1">
        <v>33</v>
      </c>
      <c r="G37" s="101"/>
      <c r="L37" s="175"/>
      <c r="M37" s="175"/>
      <c r="N37" s="175"/>
      <c r="O37" s="175"/>
      <c r="P37" s="175"/>
      <c r="Q37" s="175"/>
      <c r="R37" s="175"/>
      <c r="S37" s="175"/>
      <c r="T37" s="175"/>
      <c r="U37" s="175"/>
      <c r="V37" s="175"/>
      <c r="W37" s="175"/>
      <c r="X37" s="175"/>
      <c r="Y37" s="175"/>
      <c r="Z37" s="175"/>
      <c r="AA37" s="175"/>
      <c r="AB37" s="175"/>
      <c r="AC37" s="175"/>
      <c r="AD37" s="175"/>
      <c r="AE37" s="175"/>
      <c r="AF37" s="175"/>
      <c r="AG37" s="175"/>
      <c r="AH37" s="175"/>
      <c r="AI37" s="175"/>
      <c r="AJ37" s="175"/>
      <c r="AK37" s="175"/>
      <c r="AL37" s="175"/>
      <c r="AM37" s="175"/>
      <c r="AN37" s="175"/>
      <c r="AO37" s="175"/>
      <c r="AP37" s="175"/>
      <c r="AQ37" s="175"/>
      <c r="AR37" s="175"/>
      <c r="AS37" s="175"/>
      <c r="AT37" s="175"/>
      <c r="AU37" s="175"/>
      <c r="AV37" s="175"/>
      <c r="AW37" s="175"/>
      <c r="AX37" s="175"/>
      <c r="AY37" s="175"/>
      <c r="AZ37" s="175"/>
      <c r="BA37" s="175"/>
      <c r="BB37" s="175"/>
      <c r="BC37" s="175"/>
      <c r="BD37" s="175"/>
      <c r="BE37" s="175"/>
      <c r="BF37" s="175"/>
      <c r="BG37" s="175"/>
      <c r="BH37" s="175"/>
      <c r="BI37" s="175"/>
      <c r="BJ37" s="175"/>
      <c r="BK37" s="175"/>
      <c r="BL37" s="175"/>
      <c r="BM37" s="175"/>
      <c r="BN37" s="175"/>
      <c r="BO37" s="175"/>
      <c r="BP37" s="175"/>
      <c r="BQ37" s="175"/>
      <c r="BR37" s="175"/>
      <c r="BS37" s="175"/>
    </row>
    <row r="38" spans="1:143">
      <c r="A38" s="1" t="s">
        <v>391</v>
      </c>
      <c r="B38" s="452">
        <v>1.7500000000000002E-2</v>
      </c>
      <c r="C38" s="356"/>
      <c r="D38" s="356"/>
      <c r="E38" s="1">
        <v>34</v>
      </c>
      <c r="G38" s="101"/>
      <c r="H38" s="103" t="s">
        <v>222</v>
      </c>
      <c r="K38" s="479"/>
      <c r="L38" s="337">
        <f>L20*($C$32*$C$34+$C$33*$C$35)</f>
        <v>230</v>
      </c>
      <c r="M38" s="337">
        <f t="shared" ref="M38:BS38" si="26">M20*($C$32*$C$34+$C$33*$C$35)</f>
        <v>253.00000000000003</v>
      </c>
      <c r="N38" s="337">
        <f t="shared" si="26"/>
        <v>278.30000000000007</v>
      </c>
      <c r="O38" s="337">
        <f t="shared" si="26"/>
        <v>306.13000000000011</v>
      </c>
      <c r="P38" s="337">
        <f t="shared" si="26"/>
        <v>336.74300000000022</v>
      </c>
      <c r="Q38" s="337">
        <f t="shared" si="26"/>
        <v>370.41730000000018</v>
      </c>
      <c r="R38" s="337">
        <f t="shared" si="26"/>
        <v>407.45903000000027</v>
      </c>
      <c r="S38" s="337">
        <f t="shared" si="26"/>
        <v>448.20493300000032</v>
      </c>
      <c r="T38" s="337">
        <f t="shared" si="26"/>
        <v>493.02542630000045</v>
      </c>
      <c r="U38" s="337">
        <f t="shared" si="26"/>
        <v>542.32796893000057</v>
      </c>
      <c r="V38" s="337">
        <f t="shared" si="26"/>
        <v>596.56076582300057</v>
      </c>
      <c r="W38" s="337">
        <f t="shared" si="26"/>
        <v>656.21684240530067</v>
      </c>
      <c r="X38" s="337">
        <f t="shared" si="26"/>
        <v>721.83852664583083</v>
      </c>
      <c r="Y38" s="337">
        <f t="shared" si="26"/>
        <v>794.02237931041384</v>
      </c>
      <c r="Z38" s="337">
        <f t="shared" si="26"/>
        <v>873.42461724145528</v>
      </c>
      <c r="AA38" s="337">
        <f t="shared" si="26"/>
        <v>960.76707896560083</v>
      </c>
      <c r="AB38" s="337">
        <f t="shared" si="26"/>
        <v>1056.8437868621611</v>
      </c>
      <c r="AC38" s="337">
        <f t="shared" si="26"/>
        <v>1162.5281655483773</v>
      </c>
      <c r="AD38" s="337">
        <f t="shared" si="26"/>
        <v>1278.7809821032151</v>
      </c>
      <c r="AE38" s="337">
        <f t="shared" si="26"/>
        <v>1406.6590803135368</v>
      </c>
      <c r="AF38" s="337">
        <f t="shared" si="26"/>
        <v>1547.3249883448905</v>
      </c>
      <c r="AG38" s="337">
        <f t="shared" si="26"/>
        <v>1702.0574871793797</v>
      </c>
      <c r="AH38" s="337">
        <f t="shared" si="26"/>
        <v>1872.2632358973178</v>
      </c>
      <c r="AI38" s="337">
        <f t="shared" si="26"/>
        <v>2059.4895594870495</v>
      </c>
      <c r="AJ38" s="337">
        <f t="shared" si="26"/>
        <v>2265.4385154357551</v>
      </c>
      <c r="AK38" s="337">
        <f t="shared" si="26"/>
        <v>2491.9823669793304</v>
      </c>
      <c r="AL38" s="337">
        <f t="shared" si="26"/>
        <v>2741.1806036772637</v>
      </c>
      <c r="AM38" s="337">
        <f t="shared" si="26"/>
        <v>3015.2986640449908</v>
      </c>
      <c r="AN38" s="337">
        <f t="shared" si="26"/>
        <v>3316.8285304494898</v>
      </c>
      <c r="AO38" s="337">
        <f t="shared" si="26"/>
        <v>3648.5113834944395</v>
      </c>
      <c r="AP38" s="337">
        <f t="shared" si="26"/>
        <v>4013.3625218438838</v>
      </c>
      <c r="AQ38" s="337">
        <f t="shared" si="26"/>
        <v>4414.6987740282721</v>
      </c>
      <c r="AR38" s="337">
        <f t="shared" si="26"/>
        <v>4856.1686514310995</v>
      </c>
      <c r="AS38" s="337">
        <f t="shared" si="26"/>
        <v>5341.7855165742094</v>
      </c>
      <c r="AT38" s="337">
        <f t="shared" si="26"/>
        <v>5875.9640682316312</v>
      </c>
      <c r="AU38" s="337">
        <f t="shared" si="26"/>
        <v>6463.5604750547946</v>
      </c>
      <c r="AV38" s="337">
        <f t="shared" si="26"/>
        <v>7109.9165225602756</v>
      </c>
      <c r="AW38" s="337">
        <f t="shared" si="26"/>
        <v>7820.9081748163044</v>
      </c>
      <c r="AX38" s="337">
        <f t="shared" si="26"/>
        <v>8602.9989922979348</v>
      </c>
      <c r="AY38" s="337">
        <f t="shared" si="26"/>
        <v>9463.2988915277292</v>
      </c>
      <c r="AZ38" s="337">
        <f t="shared" si="26"/>
        <v>10409.628780680503</v>
      </c>
      <c r="BA38" s="337">
        <f t="shared" si="26"/>
        <v>11450.591658748552</v>
      </c>
      <c r="BB38" s="337">
        <f t="shared" si="26"/>
        <v>12595.650824623408</v>
      </c>
      <c r="BC38" s="337">
        <f t="shared" si="26"/>
        <v>13855.215907085751</v>
      </c>
      <c r="BD38" s="337">
        <f t="shared" si="26"/>
        <v>15240.737497794329</v>
      </c>
      <c r="BE38" s="337">
        <f t="shared" si="26"/>
        <v>16764.811247573762</v>
      </c>
      <c r="BF38" s="337">
        <f t="shared" si="26"/>
        <v>18441.29237233114</v>
      </c>
      <c r="BG38" s="337">
        <f t="shared" si="26"/>
        <v>20285.421609564255</v>
      </c>
      <c r="BH38" s="337">
        <f t="shared" si="26"/>
        <v>22313.963770520684</v>
      </c>
      <c r="BI38" s="337">
        <f t="shared" si="26"/>
        <v>24545.360147572748</v>
      </c>
      <c r="BJ38" s="337">
        <f t="shared" si="26"/>
        <v>26999.896162330027</v>
      </c>
      <c r="BK38" s="337">
        <f t="shared" si="26"/>
        <v>29699.885778563035</v>
      </c>
      <c r="BL38" s="337">
        <f t="shared" si="26"/>
        <v>32669.874356419343</v>
      </c>
      <c r="BM38" s="337">
        <f t="shared" si="26"/>
        <v>35936.861792061281</v>
      </c>
      <c r="BN38" s="337">
        <f t="shared" si="26"/>
        <v>39530.547971267421</v>
      </c>
      <c r="BO38" s="337">
        <f t="shared" si="26"/>
        <v>43483.602768394165</v>
      </c>
      <c r="BP38" s="337">
        <f t="shared" si="26"/>
        <v>47831.963045233584</v>
      </c>
      <c r="BQ38" s="337">
        <f t="shared" si="26"/>
        <v>52615.159349756941</v>
      </c>
      <c r="BR38" s="337">
        <f t="shared" si="26"/>
        <v>57876.67528473265</v>
      </c>
      <c r="BS38" s="337">
        <f t="shared" si="26"/>
        <v>63664.34281320592</v>
      </c>
    </row>
    <row r="39" spans="1:143">
      <c r="A39" s="1" t="s">
        <v>392</v>
      </c>
      <c r="B39" s="453">
        <v>1</v>
      </c>
      <c r="C39" s="356"/>
      <c r="D39" s="356"/>
      <c r="E39" s="1">
        <v>35</v>
      </c>
      <c r="H39" s="103"/>
      <c r="L39" s="176"/>
      <c r="M39" s="176"/>
      <c r="N39" s="176"/>
      <c r="O39" s="176"/>
      <c r="P39" s="176"/>
      <c r="Q39" s="176"/>
      <c r="R39" s="176"/>
      <c r="S39" s="176"/>
      <c r="T39" s="176"/>
      <c r="U39" s="176"/>
      <c r="V39" s="176"/>
      <c r="W39" s="176"/>
      <c r="X39" s="176"/>
      <c r="Y39" s="176"/>
      <c r="Z39" s="176"/>
      <c r="AA39" s="176"/>
      <c r="AB39" s="176"/>
      <c r="AC39" s="176"/>
      <c r="AD39" s="176"/>
      <c r="AE39" s="176"/>
      <c r="AF39" s="176"/>
      <c r="AG39" s="176"/>
      <c r="AH39" s="176"/>
      <c r="AI39" s="176"/>
      <c r="AJ39" s="176"/>
      <c r="AK39" s="176"/>
      <c r="AL39" s="176"/>
      <c r="AM39" s="176"/>
      <c r="AN39" s="176"/>
      <c r="AO39" s="176"/>
      <c r="AP39" s="176"/>
      <c r="AQ39" s="176"/>
      <c r="AR39" s="176"/>
      <c r="AS39" s="176"/>
      <c r="AT39" s="176"/>
      <c r="AU39" s="176"/>
      <c r="AV39" s="176"/>
      <c r="AW39" s="176"/>
      <c r="AX39" s="176"/>
      <c r="AY39" s="176"/>
      <c r="AZ39" s="176"/>
      <c r="BA39" s="176"/>
      <c r="BB39" s="176"/>
      <c r="BC39" s="176"/>
      <c r="BD39" s="176"/>
      <c r="BE39" s="176"/>
      <c r="BF39" s="176"/>
      <c r="BG39" s="176"/>
      <c r="BH39" s="176"/>
      <c r="BI39" s="176"/>
      <c r="BJ39" s="176"/>
      <c r="BK39" s="176"/>
      <c r="BL39" s="176"/>
      <c r="BM39" s="176"/>
      <c r="BN39" s="176"/>
      <c r="BO39" s="176"/>
      <c r="BP39" s="176"/>
      <c r="BQ39" s="176"/>
      <c r="BR39" s="176"/>
      <c r="BS39" s="176"/>
    </row>
    <row r="40" spans="1:143">
      <c r="A40" s="1" t="s">
        <v>393</v>
      </c>
      <c r="B40" s="452">
        <v>2.5000000000000001E-2</v>
      </c>
      <c r="C40" s="356"/>
      <c r="D40" s="356"/>
      <c r="E40" s="1">
        <v>36</v>
      </c>
      <c r="G40" s="3" t="s">
        <v>63</v>
      </c>
      <c r="L40" s="176"/>
      <c r="M40" s="176"/>
      <c r="N40" s="176"/>
      <c r="O40" s="176"/>
      <c r="P40" s="176"/>
      <c r="Q40" s="176"/>
      <c r="R40" s="176"/>
      <c r="S40" s="176"/>
      <c r="T40" s="176"/>
      <c r="U40" s="176"/>
      <c r="V40" s="176"/>
      <c r="W40" s="176"/>
      <c r="X40" s="176"/>
      <c r="Y40" s="176"/>
      <c r="Z40" s="176"/>
      <c r="AA40" s="176"/>
      <c r="AB40" s="176"/>
      <c r="AC40" s="176"/>
      <c r="AD40" s="176"/>
      <c r="AE40" s="176"/>
      <c r="AF40" s="176"/>
      <c r="AG40" s="176"/>
      <c r="AH40" s="176"/>
      <c r="AI40" s="176"/>
      <c r="AJ40" s="176"/>
      <c r="AK40" s="176"/>
      <c r="AL40" s="176"/>
      <c r="AM40" s="176"/>
      <c r="AN40" s="176"/>
      <c r="AO40" s="176"/>
      <c r="AP40" s="176"/>
      <c r="AQ40" s="176"/>
      <c r="AR40" s="176"/>
      <c r="AS40" s="176"/>
      <c r="AT40" s="176"/>
      <c r="AU40" s="176"/>
      <c r="AV40" s="176"/>
      <c r="AW40" s="176"/>
      <c r="AX40" s="176"/>
      <c r="AY40" s="176"/>
      <c r="AZ40" s="176"/>
      <c r="BA40" s="176"/>
      <c r="BB40" s="176"/>
      <c r="BC40" s="176"/>
      <c r="BD40" s="176"/>
      <c r="BE40" s="176"/>
      <c r="BF40" s="176"/>
      <c r="BG40" s="176"/>
      <c r="BH40" s="176"/>
      <c r="BI40" s="176"/>
      <c r="BJ40" s="176"/>
      <c r="BK40" s="176"/>
      <c r="BL40" s="176"/>
      <c r="BM40" s="176"/>
      <c r="BN40" s="176"/>
      <c r="BO40" s="176"/>
      <c r="BP40" s="176"/>
      <c r="BQ40" s="176"/>
      <c r="BR40" s="176"/>
      <c r="BS40" s="176"/>
    </row>
    <row r="41" spans="1:143" s="16" customFormat="1">
      <c r="A41" s="1" t="s">
        <v>396</v>
      </c>
      <c r="B41" s="454">
        <v>1000</v>
      </c>
      <c r="C41" s="356"/>
      <c r="D41" s="356"/>
      <c r="E41" s="1">
        <v>37</v>
      </c>
      <c r="F41" s="1"/>
      <c r="G41" s="102"/>
      <c r="H41" s="1" t="str">
        <f>+H5</f>
        <v>Merchant A</v>
      </c>
      <c r="I41" s="1"/>
      <c r="J41" s="1"/>
      <c r="K41" s="1"/>
      <c r="L41" s="336">
        <f>L5</f>
        <v>10000</v>
      </c>
      <c r="M41" s="336">
        <f t="shared" ref="M41:BS41" si="27">M5</f>
        <v>10500</v>
      </c>
      <c r="N41" s="336">
        <f t="shared" si="27"/>
        <v>11025</v>
      </c>
      <c r="O41" s="336">
        <f t="shared" si="27"/>
        <v>11576.25</v>
      </c>
      <c r="P41" s="336">
        <f t="shared" si="27"/>
        <v>12155.0625</v>
      </c>
      <c r="Q41" s="336">
        <f t="shared" si="27"/>
        <v>12762.815625000001</v>
      </c>
      <c r="R41" s="336">
        <f t="shared" si="27"/>
        <v>13400.956406250001</v>
      </c>
      <c r="S41" s="336">
        <f t="shared" si="27"/>
        <v>14071.004226562502</v>
      </c>
      <c r="T41" s="336">
        <f t="shared" si="27"/>
        <v>14774.554437890627</v>
      </c>
      <c r="U41" s="336">
        <f t="shared" si="27"/>
        <v>15513.28215978516</v>
      </c>
      <c r="V41" s="336">
        <f t="shared" si="27"/>
        <v>16288.946267774418</v>
      </c>
      <c r="W41" s="336">
        <f t="shared" si="27"/>
        <v>17103.393581163138</v>
      </c>
      <c r="X41" s="336">
        <f t="shared" si="27"/>
        <v>17958.563260221297</v>
      </c>
      <c r="Y41" s="336">
        <f t="shared" si="27"/>
        <v>18856.491423232364</v>
      </c>
      <c r="Z41" s="336">
        <f t="shared" si="27"/>
        <v>19799.315994393983</v>
      </c>
      <c r="AA41" s="336">
        <f t="shared" si="27"/>
        <v>20789.281794113682</v>
      </c>
      <c r="AB41" s="336">
        <f t="shared" si="27"/>
        <v>21828.745883819367</v>
      </c>
      <c r="AC41" s="336">
        <f t="shared" si="27"/>
        <v>22920.183178010335</v>
      </c>
      <c r="AD41" s="336">
        <f t="shared" si="27"/>
        <v>24066.192336910852</v>
      </c>
      <c r="AE41" s="336">
        <f t="shared" si="27"/>
        <v>25269.501953756397</v>
      </c>
      <c r="AF41" s="336">
        <f t="shared" si="27"/>
        <v>26532.977051444217</v>
      </c>
      <c r="AG41" s="336">
        <f t="shared" si="27"/>
        <v>27859.62590401643</v>
      </c>
      <c r="AH41" s="336">
        <f t="shared" si="27"/>
        <v>29252.607199217251</v>
      </c>
      <c r="AI41" s="336">
        <f t="shared" si="27"/>
        <v>30715.237559178116</v>
      </c>
      <c r="AJ41" s="336">
        <f t="shared" si="27"/>
        <v>32250.999437137023</v>
      </c>
      <c r="AK41" s="336">
        <f t="shared" si="27"/>
        <v>33863.549408993873</v>
      </c>
      <c r="AL41" s="336">
        <f t="shared" si="27"/>
        <v>35556.726879443566</v>
      </c>
      <c r="AM41" s="336">
        <f t="shared" si="27"/>
        <v>37334.563223415746</v>
      </c>
      <c r="AN41" s="336">
        <f t="shared" si="27"/>
        <v>39201.291384586533</v>
      </c>
      <c r="AO41" s="336">
        <f t="shared" si="27"/>
        <v>41161.355953815859</v>
      </c>
      <c r="AP41" s="336">
        <f t="shared" si="27"/>
        <v>43219.423751506656</v>
      </c>
      <c r="AQ41" s="336">
        <f t="shared" si="27"/>
        <v>45380.394939081991</v>
      </c>
      <c r="AR41" s="336">
        <f t="shared" si="27"/>
        <v>47649.414686036092</v>
      </c>
      <c r="AS41" s="336">
        <f t="shared" si="27"/>
        <v>50031.885420337901</v>
      </c>
      <c r="AT41" s="336">
        <f t="shared" si="27"/>
        <v>52533.479691354798</v>
      </c>
      <c r="AU41" s="336">
        <f t="shared" si="27"/>
        <v>55160.153675922542</v>
      </c>
      <c r="AV41" s="336">
        <f t="shared" si="27"/>
        <v>57918.161359718673</v>
      </c>
      <c r="AW41" s="336">
        <f t="shared" si="27"/>
        <v>60814.069427704613</v>
      </c>
      <c r="AX41" s="336">
        <f t="shared" si="27"/>
        <v>63854.772899089847</v>
      </c>
      <c r="AY41" s="336">
        <f t="shared" si="27"/>
        <v>67047.511544044348</v>
      </c>
      <c r="AZ41" s="336">
        <f t="shared" si="27"/>
        <v>70399.887121246575</v>
      </c>
      <c r="BA41" s="336">
        <f t="shared" si="27"/>
        <v>73919.881477308911</v>
      </c>
      <c r="BB41" s="336">
        <f t="shared" si="27"/>
        <v>77615.875551174366</v>
      </c>
      <c r="BC41" s="336">
        <f t="shared" si="27"/>
        <v>81496.669328733085</v>
      </c>
      <c r="BD41" s="336">
        <f t="shared" si="27"/>
        <v>85571.502795169741</v>
      </c>
      <c r="BE41" s="336">
        <f t="shared" si="27"/>
        <v>89850.077934928238</v>
      </c>
      <c r="BF41" s="336">
        <f t="shared" si="27"/>
        <v>94342.581831674659</v>
      </c>
      <c r="BG41" s="336">
        <f t="shared" si="27"/>
        <v>99059.71092325839</v>
      </c>
      <c r="BH41" s="336">
        <f t="shared" si="27"/>
        <v>104012.69646942131</v>
      </c>
      <c r="BI41" s="336">
        <f t="shared" si="27"/>
        <v>109213.33129289238</v>
      </c>
      <c r="BJ41" s="336">
        <f t="shared" si="27"/>
        <v>114673.997857537</v>
      </c>
      <c r="BK41" s="336">
        <f t="shared" si="27"/>
        <v>120407.69775041386</v>
      </c>
      <c r="BL41" s="336">
        <f t="shared" si="27"/>
        <v>126428.08263793457</v>
      </c>
      <c r="BM41" s="336">
        <f t="shared" si="27"/>
        <v>132749.4867698313</v>
      </c>
      <c r="BN41" s="336">
        <f t="shared" si="27"/>
        <v>139386.96110832287</v>
      </c>
      <c r="BO41" s="336">
        <f t="shared" si="27"/>
        <v>146356.309163739</v>
      </c>
      <c r="BP41" s="336">
        <f t="shared" si="27"/>
        <v>153674.12462192596</v>
      </c>
      <c r="BQ41" s="336">
        <f t="shared" si="27"/>
        <v>161357.83085302226</v>
      </c>
      <c r="BR41" s="336">
        <f t="shared" si="27"/>
        <v>169425.72239567337</v>
      </c>
      <c r="BS41" s="336">
        <f t="shared" si="27"/>
        <v>177897.00851545704</v>
      </c>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row>
    <row r="42" spans="1:143">
      <c r="A42" s="1" t="s">
        <v>394</v>
      </c>
      <c r="B42" s="450">
        <v>0.01</v>
      </c>
      <c r="C42" s="356"/>
      <c r="D42" s="356"/>
      <c r="E42" s="1">
        <v>38</v>
      </c>
      <c r="G42" s="102"/>
      <c r="H42" s="1" t="str">
        <f t="shared" ref="H42:H45" si="28">+H6</f>
        <v>Merchant B</v>
      </c>
      <c r="L42" s="336">
        <f>L6</f>
        <v>0</v>
      </c>
      <c r="M42" s="336">
        <f t="shared" ref="M42:BS42" si="29">M6</f>
        <v>0</v>
      </c>
      <c r="N42" s="336">
        <f t="shared" si="29"/>
        <v>0</v>
      </c>
      <c r="O42" s="336">
        <f t="shared" si="29"/>
        <v>10000</v>
      </c>
      <c r="P42" s="336">
        <f t="shared" si="29"/>
        <v>11000</v>
      </c>
      <c r="Q42" s="336">
        <f t="shared" si="29"/>
        <v>12100.000000000002</v>
      </c>
      <c r="R42" s="336">
        <f t="shared" si="29"/>
        <v>13310.000000000004</v>
      </c>
      <c r="S42" s="336">
        <f t="shared" si="29"/>
        <v>14641.000000000005</v>
      </c>
      <c r="T42" s="336">
        <f t="shared" si="29"/>
        <v>16105.100000000008</v>
      </c>
      <c r="U42" s="336">
        <f t="shared" si="29"/>
        <v>17715.610000000011</v>
      </c>
      <c r="V42" s="336">
        <f t="shared" si="29"/>
        <v>19487.171000000013</v>
      </c>
      <c r="W42" s="336">
        <f t="shared" si="29"/>
        <v>21435.888100000015</v>
      </c>
      <c r="X42" s="336">
        <f t="shared" si="29"/>
        <v>23579.476910000019</v>
      </c>
      <c r="Y42" s="336">
        <f t="shared" si="29"/>
        <v>25937.424601000024</v>
      </c>
      <c r="Z42" s="336">
        <f t="shared" si="29"/>
        <v>28531.16706110003</v>
      </c>
      <c r="AA42" s="336">
        <f t="shared" si="29"/>
        <v>31384.283767210036</v>
      </c>
      <c r="AB42" s="336">
        <f t="shared" si="29"/>
        <v>34522.712143931043</v>
      </c>
      <c r="AC42" s="336">
        <f t="shared" si="29"/>
        <v>37974.983358324149</v>
      </c>
      <c r="AD42" s="336">
        <f t="shared" si="29"/>
        <v>41772.481694156566</v>
      </c>
      <c r="AE42" s="336">
        <f t="shared" si="29"/>
        <v>45949.729863572225</v>
      </c>
      <c r="AF42" s="336">
        <f t="shared" si="29"/>
        <v>50544.702849929454</v>
      </c>
      <c r="AG42" s="336">
        <f t="shared" si="29"/>
        <v>55599.173134922406</v>
      </c>
      <c r="AH42" s="336">
        <f t="shared" si="29"/>
        <v>61159.090448414652</v>
      </c>
      <c r="AI42" s="336">
        <f t="shared" si="29"/>
        <v>67274.999493256124</v>
      </c>
      <c r="AJ42" s="336">
        <f t="shared" si="29"/>
        <v>74002.499442581742</v>
      </c>
      <c r="AK42" s="336">
        <f t="shared" si="29"/>
        <v>81402.749386839918</v>
      </c>
      <c r="AL42" s="336">
        <f t="shared" si="29"/>
        <v>89543.024325523918</v>
      </c>
      <c r="AM42" s="336">
        <f t="shared" si="29"/>
        <v>98497.32675807632</v>
      </c>
      <c r="AN42" s="336">
        <f t="shared" si="29"/>
        <v>108347.05943388396</v>
      </c>
      <c r="AO42" s="336">
        <f t="shared" si="29"/>
        <v>119181.76537727236</v>
      </c>
      <c r="AP42" s="336">
        <f t="shared" si="29"/>
        <v>131099.9419149996</v>
      </c>
      <c r="AQ42" s="336">
        <f t="shared" si="29"/>
        <v>144209.93610649958</v>
      </c>
      <c r="AR42" s="336">
        <f t="shared" si="29"/>
        <v>158630.92971714956</v>
      </c>
      <c r="AS42" s="336">
        <f t="shared" si="29"/>
        <v>174494.02268886453</v>
      </c>
      <c r="AT42" s="336">
        <f t="shared" si="29"/>
        <v>191943.42495775101</v>
      </c>
      <c r="AU42" s="336">
        <f t="shared" si="29"/>
        <v>211137.76745352612</v>
      </c>
      <c r="AV42" s="336">
        <f t="shared" si="29"/>
        <v>232251.54419887875</v>
      </c>
      <c r="AW42" s="336">
        <f t="shared" si="29"/>
        <v>255476.69861876665</v>
      </c>
      <c r="AX42" s="336">
        <f t="shared" si="29"/>
        <v>281024.36848064332</v>
      </c>
      <c r="AY42" s="336">
        <f t="shared" si="29"/>
        <v>309126.80532870768</v>
      </c>
      <c r="AZ42" s="336">
        <f t="shared" si="29"/>
        <v>340039.48586157849</v>
      </c>
      <c r="BA42" s="336">
        <f t="shared" si="29"/>
        <v>374043.43444773636</v>
      </c>
      <c r="BB42" s="336">
        <f t="shared" si="29"/>
        <v>411447.77789251006</v>
      </c>
      <c r="BC42" s="336">
        <f t="shared" si="29"/>
        <v>452592.55568176112</v>
      </c>
      <c r="BD42" s="336">
        <f t="shared" si="29"/>
        <v>497851.81124993728</v>
      </c>
      <c r="BE42" s="336">
        <f t="shared" si="29"/>
        <v>547636.992374931</v>
      </c>
      <c r="BF42" s="336">
        <f t="shared" si="29"/>
        <v>602400.6916124241</v>
      </c>
      <c r="BG42" s="336">
        <f t="shared" si="29"/>
        <v>662640.76077366655</v>
      </c>
      <c r="BH42" s="336">
        <f t="shared" si="29"/>
        <v>728904.83685103327</v>
      </c>
      <c r="BI42" s="336">
        <f t="shared" si="29"/>
        <v>801795.32053613663</v>
      </c>
      <c r="BJ42" s="336">
        <f t="shared" si="29"/>
        <v>881974.85258975031</v>
      </c>
      <c r="BK42" s="336">
        <f t="shared" si="29"/>
        <v>970172.33784872538</v>
      </c>
      <c r="BL42" s="336">
        <f t="shared" si="29"/>
        <v>1067189.5716335981</v>
      </c>
      <c r="BM42" s="336">
        <f t="shared" si="29"/>
        <v>1173908.528796958</v>
      </c>
      <c r="BN42" s="336">
        <f t="shared" si="29"/>
        <v>1291299.3816766539</v>
      </c>
      <c r="BO42" s="336">
        <f t="shared" si="29"/>
        <v>1420429.3198443193</v>
      </c>
      <c r="BP42" s="336">
        <f t="shared" si="29"/>
        <v>1562472.2518287513</v>
      </c>
      <c r="BQ42" s="336">
        <f t="shared" si="29"/>
        <v>1718719.4770116266</v>
      </c>
      <c r="BR42" s="336">
        <f t="shared" si="29"/>
        <v>1890591.4247127895</v>
      </c>
      <c r="BS42" s="336">
        <f t="shared" si="29"/>
        <v>2079650.5671840685</v>
      </c>
    </row>
    <row r="43" spans="1:143">
      <c r="A43" s="1" t="s">
        <v>395</v>
      </c>
      <c r="B43" s="455">
        <v>5.0000000000000001E-3</v>
      </c>
      <c r="C43" s="356"/>
      <c r="D43" s="356"/>
      <c r="E43" s="1">
        <v>39</v>
      </c>
      <c r="G43" s="102"/>
      <c r="H43" s="1" t="str">
        <f t="shared" si="28"/>
        <v>Merchant C</v>
      </c>
      <c r="L43" s="336">
        <f>L7</f>
        <v>0</v>
      </c>
      <c r="M43" s="336">
        <f t="shared" ref="M43:BS43" si="30">M7</f>
        <v>0</v>
      </c>
      <c r="N43" s="336">
        <f t="shared" si="30"/>
        <v>0</v>
      </c>
      <c r="O43" s="336">
        <f t="shared" si="30"/>
        <v>0</v>
      </c>
      <c r="P43" s="336">
        <f t="shared" si="30"/>
        <v>10000</v>
      </c>
      <c r="Q43" s="336">
        <f t="shared" si="30"/>
        <v>11000</v>
      </c>
      <c r="R43" s="336">
        <f t="shared" si="30"/>
        <v>12100.000000000002</v>
      </c>
      <c r="S43" s="336">
        <f t="shared" si="30"/>
        <v>13310.000000000004</v>
      </c>
      <c r="T43" s="336">
        <f t="shared" si="30"/>
        <v>14641.000000000005</v>
      </c>
      <c r="U43" s="336">
        <f t="shared" si="30"/>
        <v>16105.100000000008</v>
      </c>
      <c r="V43" s="336">
        <f t="shared" si="30"/>
        <v>17715.610000000011</v>
      </c>
      <c r="W43" s="336">
        <f t="shared" si="30"/>
        <v>19487.171000000013</v>
      </c>
      <c r="X43" s="336">
        <f t="shared" si="30"/>
        <v>21435.888100000015</v>
      </c>
      <c r="Y43" s="336">
        <f t="shared" si="30"/>
        <v>23579.476910000019</v>
      </c>
      <c r="Z43" s="336">
        <f t="shared" si="30"/>
        <v>25937.424601000024</v>
      </c>
      <c r="AA43" s="336">
        <f t="shared" si="30"/>
        <v>28531.16706110003</v>
      </c>
      <c r="AB43" s="336">
        <f t="shared" si="30"/>
        <v>31384.283767210036</v>
      </c>
      <c r="AC43" s="336">
        <f t="shared" si="30"/>
        <v>34522.712143931043</v>
      </c>
      <c r="AD43" s="336">
        <f t="shared" si="30"/>
        <v>37974.983358324149</v>
      </c>
      <c r="AE43" s="336">
        <f t="shared" si="30"/>
        <v>41772.481694156566</v>
      </c>
      <c r="AF43" s="336">
        <f t="shared" si="30"/>
        <v>45949.729863572225</v>
      </c>
      <c r="AG43" s="336">
        <f t="shared" si="30"/>
        <v>50544.702849929454</v>
      </c>
      <c r="AH43" s="336">
        <f t="shared" si="30"/>
        <v>55599.173134922406</v>
      </c>
      <c r="AI43" s="336">
        <f t="shared" si="30"/>
        <v>61159.090448414652</v>
      </c>
      <c r="AJ43" s="336">
        <f t="shared" si="30"/>
        <v>67274.999493256124</v>
      </c>
      <c r="AK43" s="336">
        <f t="shared" si="30"/>
        <v>74002.499442581742</v>
      </c>
      <c r="AL43" s="336">
        <f t="shared" si="30"/>
        <v>81402.749386839918</v>
      </c>
      <c r="AM43" s="336">
        <f t="shared" si="30"/>
        <v>89543.024325523918</v>
      </c>
      <c r="AN43" s="336">
        <f t="shared" si="30"/>
        <v>98497.32675807632</v>
      </c>
      <c r="AO43" s="336">
        <f t="shared" si="30"/>
        <v>108347.05943388396</v>
      </c>
      <c r="AP43" s="336">
        <f t="shared" si="30"/>
        <v>119181.76537727236</v>
      </c>
      <c r="AQ43" s="336">
        <f t="shared" si="30"/>
        <v>131099.9419149996</v>
      </c>
      <c r="AR43" s="336">
        <f t="shared" si="30"/>
        <v>144209.93610649958</v>
      </c>
      <c r="AS43" s="336">
        <f t="shared" si="30"/>
        <v>158630.92971714956</v>
      </c>
      <c r="AT43" s="336">
        <f t="shared" si="30"/>
        <v>174494.02268886453</v>
      </c>
      <c r="AU43" s="336">
        <f t="shared" si="30"/>
        <v>191943.42495775101</v>
      </c>
      <c r="AV43" s="336">
        <f t="shared" si="30"/>
        <v>211137.76745352612</v>
      </c>
      <c r="AW43" s="336">
        <f t="shared" si="30"/>
        <v>232251.54419887875</v>
      </c>
      <c r="AX43" s="336">
        <f t="shared" si="30"/>
        <v>255476.69861876665</v>
      </c>
      <c r="AY43" s="336">
        <f t="shared" si="30"/>
        <v>281024.36848064332</v>
      </c>
      <c r="AZ43" s="336">
        <f t="shared" si="30"/>
        <v>309126.80532870768</v>
      </c>
      <c r="BA43" s="336">
        <f t="shared" si="30"/>
        <v>340039.48586157849</v>
      </c>
      <c r="BB43" s="336">
        <f t="shared" si="30"/>
        <v>374043.43444773636</v>
      </c>
      <c r="BC43" s="336">
        <f t="shared" si="30"/>
        <v>411447.77789251006</v>
      </c>
      <c r="BD43" s="336">
        <f t="shared" si="30"/>
        <v>452592.55568176112</v>
      </c>
      <c r="BE43" s="336">
        <f t="shared" si="30"/>
        <v>497851.81124993728</v>
      </c>
      <c r="BF43" s="336">
        <f t="shared" si="30"/>
        <v>547636.992374931</v>
      </c>
      <c r="BG43" s="336">
        <f t="shared" si="30"/>
        <v>602400.6916124241</v>
      </c>
      <c r="BH43" s="336">
        <f t="shared" si="30"/>
        <v>662640.76077366655</v>
      </c>
      <c r="BI43" s="336">
        <f t="shared" si="30"/>
        <v>728904.83685103327</v>
      </c>
      <c r="BJ43" s="336">
        <f t="shared" si="30"/>
        <v>801795.32053613663</v>
      </c>
      <c r="BK43" s="336">
        <f t="shared" si="30"/>
        <v>881974.85258975031</v>
      </c>
      <c r="BL43" s="336">
        <f t="shared" si="30"/>
        <v>970172.33784872538</v>
      </c>
      <c r="BM43" s="336">
        <f t="shared" si="30"/>
        <v>1067189.5716335981</v>
      </c>
      <c r="BN43" s="336">
        <f t="shared" si="30"/>
        <v>1173908.528796958</v>
      </c>
      <c r="BO43" s="336">
        <f t="shared" si="30"/>
        <v>1291299.3816766539</v>
      </c>
      <c r="BP43" s="336">
        <f t="shared" si="30"/>
        <v>1420429.3198443193</v>
      </c>
      <c r="BQ43" s="336">
        <f t="shared" si="30"/>
        <v>1562472.2518287513</v>
      </c>
      <c r="BR43" s="336">
        <f t="shared" si="30"/>
        <v>1718719.4770116266</v>
      </c>
      <c r="BS43" s="336">
        <f t="shared" si="30"/>
        <v>1890591.4247127895</v>
      </c>
    </row>
    <row r="44" spans="1:143">
      <c r="A44" s="1" t="s">
        <v>402</v>
      </c>
      <c r="B44" s="453">
        <v>0.5</v>
      </c>
      <c r="C44" s="356"/>
      <c r="D44" s="356"/>
      <c r="E44" s="1">
        <v>40</v>
      </c>
      <c r="G44" s="102"/>
      <c r="H44" s="1" t="str">
        <f t="shared" si="28"/>
        <v>Merchant D</v>
      </c>
      <c r="L44" s="336">
        <f>L8</f>
        <v>0</v>
      </c>
      <c r="M44" s="336">
        <f t="shared" ref="M44:BS44" si="31">M8</f>
        <v>0</v>
      </c>
      <c r="N44" s="336">
        <f t="shared" si="31"/>
        <v>0</v>
      </c>
      <c r="O44" s="336">
        <f t="shared" si="31"/>
        <v>0</v>
      </c>
      <c r="P44" s="336">
        <f t="shared" si="31"/>
        <v>0</v>
      </c>
      <c r="Q44" s="336">
        <f t="shared" si="31"/>
        <v>0</v>
      </c>
      <c r="R44" s="336">
        <f t="shared" si="31"/>
        <v>0</v>
      </c>
      <c r="S44" s="336">
        <f t="shared" si="31"/>
        <v>0</v>
      </c>
      <c r="T44" s="336">
        <f t="shared" si="31"/>
        <v>0</v>
      </c>
      <c r="U44" s="336">
        <f t="shared" si="31"/>
        <v>0</v>
      </c>
      <c r="V44" s="336">
        <f t="shared" si="31"/>
        <v>0</v>
      </c>
      <c r="W44" s="336">
        <f t="shared" si="31"/>
        <v>0</v>
      </c>
      <c r="X44" s="336">
        <f t="shared" si="31"/>
        <v>0</v>
      </c>
      <c r="Y44" s="336">
        <f t="shared" si="31"/>
        <v>0</v>
      </c>
      <c r="Z44" s="336">
        <f t="shared" si="31"/>
        <v>0</v>
      </c>
      <c r="AA44" s="336">
        <f t="shared" si="31"/>
        <v>0</v>
      </c>
      <c r="AB44" s="336">
        <f t="shared" si="31"/>
        <v>0</v>
      </c>
      <c r="AC44" s="336">
        <f t="shared" si="31"/>
        <v>0</v>
      </c>
      <c r="AD44" s="336">
        <f t="shared" si="31"/>
        <v>0</v>
      </c>
      <c r="AE44" s="336">
        <f t="shared" si="31"/>
        <v>0</v>
      </c>
      <c r="AF44" s="336">
        <f t="shared" si="31"/>
        <v>0</v>
      </c>
      <c r="AG44" s="336">
        <f t="shared" si="31"/>
        <v>0</v>
      </c>
      <c r="AH44" s="336">
        <f t="shared" si="31"/>
        <v>0</v>
      </c>
      <c r="AI44" s="336">
        <f t="shared" si="31"/>
        <v>0</v>
      </c>
      <c r="AJ44" s="336">
        <f t="shared" si="31"/>
        <v>0</v>
      </c>
      <c r="AK44" s="336">
        <f t="shared" si="31"/>
        <v>0</v>
      </c>
      <c r="AL44" s="336">
        <f t="shared" si="31"/>
        <v>0</v>
      </c>
      <c r="AM44" s="336">
        <f t="shared" si="31"/>
        <v>0</v>
      </c>
      <c r="AN44" s="336">
        <f t="shared" si="31"/>
        <v>0</v>
      </c>
      <c r="AO44" s="336">
        <f t="shared" si="31"/>
        <v>0</v>
      </c>
      <c r="AP44" s="336">
        <f t="shared" si="31"/>
        <v>0</v>
      </c>
      <c r="AQ44" s="336">
        <f t="shared" si="31"/>
        <v>0</v>
      </c>
      <c r="AR44" s="336">
        <f t="shared" si="31"/>
        <v>0</v>
      </c>
      <c r="AS44" s="336">
        <f t="shared" si="31"/>
        <v>0</v>
      </c>
      <c r="AT44" s="336">
        <f t="shared" si="31"/>
        <v>0</v>
      </c>
      <c r="AU44" s="336">
        <f t="shared" si="31"/>
        <v>0</v>
      </c>
      <c r="AV44" s="336">
        <f t="shared" si="31"/>
        <v>0</v>
      </c>
      <c r="AW44" s="336">
        <f t="shared" si="31"/>
        <v>0</v>
      </c>
      <c r="AX44" s="336">
        <f t="shared" si="31"/>
        <v>0</v>
      </c>
      <c r="AY44" s="336">
        <f t="shared" si="31"/>
        <v>0</v>
      </c>
      <c r="AZ44" s="336">
        <f t="shared" si="31"/>
        <v>0</v>
      </c>
      <c r="BA44" s="336">
        <f t="shared" si="31"/>
        <v>0</v>
      </c>
      <c r="BB44" s="336">
        <f t="shared" si="31"/>
        <v>0</v>
      </c>
      <c r="BC44" s="336">
        <f t="shared" si="31"/>
        <v>0</v>
      </c>
      <c r="BD44" s="336">
        <f t="shared" si="31"/>
        <v>0</v>
      </c>
      <c r="BE44" s="336">
        <f t="shared" si="31"/>
        <v>0</v>
      </c>
      <c r="BF44" s="336">
        <f t="shared" si="31"/>
        <v>0</v>
      </c>
      <c r="BG44" s="336">
        <f t="shared" si="31"/>
        <v>0</v>
      </c>
      <c r="BH44" s="336">
        <f t="shared" si="31"/>
        <v>0</v>
      </c>
      <c r="BI44" s="336">
        <f t="shared" si="31"/>
        <v>0</v>
      </c>
      <c r="BJ44" s="336">
        <f t="shared" si="31"/>
        <v>0</v>
      </c>
      <c r="BK44" s="336">
        <f t="shared" si="31"/>
        <v>0</v>
      </c>
      <c r="BL44" s="336">
        <f t="shared" si="31"/>
        <v>0</v>
      </c>
      <c r="BM44" s="336">
        <f t="shared" si="31"/>
        <v>0</v>
      </c>
      <c r="BN44" s="336">
        <f t="shared" si="31"/>
        <v>0</v>
      </c>
      <c r="BO44" s="336">
        <f t="shared" si="31"/>
        <v>0</v>
      </c>
      <c r="BP44" s="336">
        <f t="shared" si="31"/>
        <v>0</v>
      </c>
      <c r="BQ44" s="336">
        <f t="shared" si="31"/>
        <v>0</v>
      </c>
      <c r="BR44" s="336">
        <f t="shared" si="31"/>
        <v>0</v>
      </c>
      <c r="BS44" s="336">
        <f t="shared" si="31"/>
        <v>0</v>
      </c>
    </row>
    <row r="45" spans="1:143">
      <c r="D45" s="338"/>
      <c r="E45" s="1">
        <v>41</v>
      </c>
      <c r="G45" s="102"/>
      <c r="H45" s="1" t="str">
        <f t="shared" si="28"/>
        <v>Merchant E</v>
      </c>
      <c r="L45" s="24">
        <f>+L9</f>
        <v>0</v>
      </c>
      <c r="M45" s="24">
        <f t="shared" ref="M45:BS45" si="32">+M9</f>
        <v>0</v>
      </c>
      <c r="N45" s="24">
        <f t="shared" si="32"/>
        <v>0</v>
      </c>
      <c r="O45" s="24">
        <f t="shared" si="32"/>
        <v>0</v>
      </c>
      <c r="P45" s="24">
        <f t="shared" si="32"/>
        <v>0</v>
      </c>
      <c r="Q45" s="24">
        <f t="shared" si="32"/>
        <v>0</v>
      </c>
      <c r="R45" s="24">
        <f t="shared" si="32"/>
        <v>0</v>
      </c>
      <c r="S45" s="24">
        <f t="shared" si="32"/>
        <v>0</v>
      </c>
      <c r="T45" s="24">
        <f t="shared" si="32"/>
        <v>0</v>
      </c>
      <c r="U45" s="24">
        <f t="shared" si="32"/>
        <v>0</v>
      </c>
      <c r="V45" s="24">
        <f t="shared" si="32"/>
        <v>0</v>
      </c>
      <c r="W45" s="24">
        <f t="shared" si="32"/>
        <v>0</v>
      </c>
      <c r="X45" s="24">
        <f t="shared" si="32"/>
        <v>0</v>
      </c>
      <c r="Y45" s="24">
        <f t="shared" si="32"/>
        <v>0</v>
      </c>
      <c r="Z45" s="24">
        <f t="shared" si="32"/>
        <v>0</v>
      </c>
      <c r="AA45" s="24">
        <f t="shared" si="32"/>
        <v>0</v>
      </c>
      <c r="AB45" s="24">
        <f t="shared" si="32"/>
        <v>0</v>
      </c>
      <c r="AC45" s="24">
        <f t="shared" si="32"/>
        <v>0</v>
      </c>
      <c r="AD45" s="24">
        <f t="shared" si="32"/>
        <v>0</v>
      </c>
      <c r="AE45" s="24">
        <f t="shared" si="32"/>
        <v>0</v>
      </c>
      <c r="AF45" s="24">
        <f t="shared" si="32"/>
        <v>0</v>
      </c>
      <c r="AG45" s="24">
        <f t="shared" si="32"/>
        <v>0</v>
      </c>
      <c r="AH45" s="24">
        <f t="shared" si="32"/>
        <v>0</v>
      </c>
      <c r="AI45" s="24">
        <f t="shared" si="32"/>
        <v>0</v>
      </c>
      <c r="AJ45" s="24">
        <f t="shared" si="32"/>
        <v>0</v>
      </c>
      <c r="AK45" s="24">
        <f t="shared" si="32"/>
        <v>0</v>
      </c>
      <c r="AL45" s="24">
        <f t="shared" si="32"/>
        <v>0</v>
      </c>
      <c r="AM45" s="24">
        <f t="shared" si="32"/>
        <v>0</v>
      </c>
      <c r="AN45" s="24">
        <f t="shared" si="32"/>
        <v>0</v>
      </c>
      <c r="AO45" s="24">
        <f t="shared" si="32"/>
        <v>0</v>
      </c>
      <c r="AP45" s="24">
        <f t="shared" si="32"/>
        <v>0</v>
      </c>
      <c r="AQ45" s="24">
        <f t="shared" si="32"/>
        <v>0</v>
      </c>
      <c r="AR45" s="24">
        <f t="shared" si="32"/>
        <v>0</v>
      </c>
      <c r="AS45" s="24">
        <f t="shared" si="32"/>
        <v>0</v>
      </c>
      <c r="AT45" s="24">
        <f t="shared" si="32"/>
        <v>0</v>
      </c>
      <c r="AU45" s="24">
        <f t="shared" si="32"/>
        <v>0</v>
      </c>
      <c r="AV45" s="24">
        <f t="shared" si="32"/>
        <v>0</v>
      </c>
      <c r="AW45" s="24">
        <f t="shared" si="32"/>
        <v>0</v>
      </c>
      <c r="AX45" s="24">
        <f t="shared" si="32"/>
        <v>0</v>
      </c>
      <c r="AY45" s="24">
        <f t="shared" si="32"/>
        <v>0</v>
      </c>
      <c r="AZ45" s="24">
        <f t="shared" si="32"/>
        <v>0</v>
      </c>
      <c r="BA45" s="24">
        <f t="shared" si="32"/>
        <v>0</v>
      </c>
      <c r="BB45" s="24">
        <f t="shared" si="32"/>
        <v>0</v>
      </c>
      <c r="BC45" s="24">
        <f t="shared" si="32"/>
        <v>0</v>
      </c>
      <c r="BD45" s="24">
        <f t="shared" si="32"/>
        <v>0</v>
      </c>
      <c r="BE45" s="24">
        <f t="shared" si="32"/>
        <v>0</v>
      </c>
      <c r="BF45" s="24">
        <f t="shared" si="32"/>
        <v>0</v>
      </c>
      <c r="BG45" s="24">
        <f t="shared" si="32"/>
        <v>0</v>
      </c>
      <c r="BH45" s="24">
        <f t="shared" si="32"/>
        <v>0</v>
      </c>
      <c r="BI45" s="24">
        <f t="shared" si="32"/>
        <v>0</v>
      </c>
      <c r="BJ45" s="24">
        <f t="shared" si="32"/>
        <v>0</v>
      </c>
      <c r="BK45" s="24">
        <f t="shared" si="32"/>
        <v>0</v>
      </c>
      <c r="BL45" s="24">
        <f t="shared" si="32"/>
        <v>0</v>
      </c>
      <c r="BM45" s="24">
        <f t="shared" si="32"/>
        <v>0</v>
      </c>
      <c r="BN45" s="24">
        <f t="shared" si="32"/>
        <v>0</v>
      </c>
      <c r="BO45" s="24">
        <f t="shared" si="32"/>
        <v>0</v>
      </c>
      <c r="BP45" s="24">
        <f t="shared" si="32"/>
        <v>0</v>
      </c>
      <c r="BQ45" s="24">
        <f t="shared" si="32"/>
        <v>0</v>
      </c>
      <c r="BR45" s="24">
        <f t="shared" si="32"/>
        <v>0</v>
      </c>
      <c r="BS45" s="24">
        <f t="shared" si="32"/>
        <v>0</v>
      </c>
    </row>
    <row r="46" spans="1:143">
      <c r="C46" s="1" t="s">
        <v>408</v>
      </c>
      <c r="D46" s="338"/>
      <c r="E46" s="1">
        <v>42</v>
      </c>
      <c r="G46" s="102"/>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row>
    <row r="47" spans="1:143">
      <c r="A47" s="1" t="s">
        <v>407</v>
      </c>
      <c r="B47" s="428">
        <f>C47/12</f>
        <v>1.6666666666666668E-3</v>
      </c>
      <c r="C47" s="452">
        <v>0.02</v>
      </c>
      <c r="E47" s="1">
        <v>43</v>
      </c>
      <c r="G47" s="102"/>
      <c r="H47" s="20" t="str">
        <f>H11</f>
        <v>Customer 1</v>
      </c>
      <c r="L47" s="2">
        <f>L11</f>
        <v>0</v>
      </c>
      <c r="M47" s="2">
        <f t="shared" ref="M47:BS47" si="33">M11</f>
        <v>0</v>
      </c>
      <c r="N47" s="2">
        <f t="shared" si="33"/>
        <v>0</v>
      </c>
      <c r="O47" s="2">
        <f t="shared" si="33"/>
        <v>0</v>
      </c>
      <c r="P47" s="2">
        <f t="shared" si="33"/>
        <v>0</v>
      </c>
      <c r="Q47" s="2">
        <f t="shared" si="33"/>
        <v>0</v>
      </c>
      <c r="R47" s="2">
        <f t="shared" si="33"/>
        <v>0</v>
      </c>
      <c r="S47" s="2">
        <f t="shared" si="33"/>
        <v>0</v>
      </c>
      <c r="T47" s="2">
        <f t="shared" si="33"/>
        <v>5000</v>
      </c>
      <c r="U47" s="2">
        <f t="shared" si="33"/>
        <v>5500</v>
      </c>
      <c r="V47" s="2">
        <f t="shared" si="33"/>
        <v>6050.0000000000009</v>
      </c>
      <c r="W47" s="2">
        <f t="shared" si="33"/>
        <v>6655.0000000000018</v>
      </c>
      <c r="X47" s="2">
        <f t="shared" si="33"/>
        <v>7320.5000000000027</v>
      </c>
      <c r="Y47" s="2">
        <f t="shared" si="33"/>
        <v>8052.5500000000038</v>
      </c>
      <c r="Z47" s="2">
        <f t="shared" si="33"/>
        <v>8857.8050000000057</v>
      </c>
      <c r="AA47" s="2">
        <f t="shared" si="33"/>
        <v>9743.5855000000065</v>
      </c>
      <c r="AB47" s="2">
        <f t="shared" si="33"/>
        <v>10717.944050000007</v>
      </c>
      <c r="AC47" s="2">
        <f t="shared" si="33"/>
        <v>11789.73845500001</v>
      </c>
      <c r="AD47" s="2">
        <f t="shared" si="33"/>
        <v>12968.712300500012</v>
      </c>
      <c r="AE47" s="2">
        <f t="shared" si="33"/>
        <v>14265.583530550015</v>
      </c>
      <c r="AF47" s="2">
        <f t="shared" si="33"/>
        <v>15692.141883605018</v>
      </c>
      <c r="AG47" s="2">
        <f t="shared" si="33"/>
        <v>17261.356071965522</v>
      </c>
      <c r="AH47" s="2">
        <f t="shared" si="33"/>
        <v>18987.491679162074</v>
      </c>
      <c r="AI47" s="2">
        <f t="shared" si="33"/>
        <v>20886.240847078283</v>
      </c>
      <c r="AJ47" s="2">
        <f t="shared" si="33"/>
        <v>22974.864931786113</v>
      </c>
      <c r="AK47" s="2">
        <f t="shared" si="33"/>
        <v>25272.351424964727</v>
      </c>
      <c r="AL47" s="2">
        <f t="shared" si="33"/>
        <v>27799.586567461203</v>
      </c>
      <c r="AM47" s="2">
        <f t="shared" si="33"/>
        <v>30579.545224207326</v>
      </c>
      <c r="AN47" s="2">
        <f t="shared" si="33"/>
        <v>33637.499746628062</v>
      </c>
      <c r="AO47" s="2">
        <f t="shared" si="33"/>
        <v>37001.249721290871</v>
      </c>
      <c r="AP47" s="2">
        <f t="shared" si="33"/>
        <v>40701.374693419959</v>
      </c>
      <c r="AQ47" s="2">
        <f t="shared" si="33"/>
        <v>44771.512162761959</v>
      </c>
      <c r="AR47" s="2">
        <f t="shared" si="33"/>
        <v>49248.66337903816</v>
      </c>
      <c r="AS47" s="2">
        <f t="shared" si="33"/>
        <v>54173.529716941979</v>
      </c>
      <c r="AT47" s="2">
        <f t="shared" si="33"/>
        <v>59590.882688636179</v>
      </c>
      <c r="AU47" s="2">
        <f t="shared" si="33"/>
        <v>65549.970957499798</v>
      </c>
      <c r="AV47" s="2">
        <f t="shared" si="33"/>
        <v>72104.968053249788</v>
      </c>
      <c r="AW47" s="2">
        <f t="shared" si="33"/>
        <v>79315.464858574778</v>
      </c>
      <c r="AX47" s="2">
        <f t="shared" si="33"/>
        <v>87247.011344432263</v>
      </c>
      <c r="AY47" s="2">
        <f t="shared" si="33"/>
        <v>95971.712478875503</v>
      </c>
      <c r="AZ47" s="2">
        <f t="shared" si="33"/>
        <v>105568.88372676306</v>
      </c>
      <c r="BA47" s="2">
        <f t="shared" si="33"/>
        <v>116125.77209943937</v>
      </c>
      <c r="BB47" s="2">
        <f t="shared" si="33"/>
        <v>127738.34930938332</v>
      </c>
      <c r="BC47" s="2">
        <f t="shared" si="33"/>
        <v>140512.18424032166</v>
      </c>
      <c r="BD47" s="2">
        <f t="shared" si="33"/>
        <v>154563.40266435384</v>
      </c>
      <c r="BE47" s="2">
        <f t="shared" si="33"/>
        <v>170019.74293078925</v>
      </c>
      <c r="BF47" s="2">
        <f t="shared" si="33"/>
        <v>187021.71722386818</v>
      </c>
      <c r="BG47" s="2">
        <f t="shared" si="33"/>
        <v>205723.88894625503</v>
      </c>
      <c r="BH47" s="2">
        <f t="shared" si="33"/>
        <v>226296.27784088056</v>
      </c>
      <c r="BI47" s="2">
        <f t="shared" si="33"/>
        <v>248925.90562496864</v>
      </c>
      <c r="BJ47" s="2">
        <f t="shared" si="33"/>
        <v>273818.4961874655</v>
      </c>
      <c r="BK47" s="2">
        <f t="shared" si="33"/>
        <v>301200.34580621205</v>
      </c>
      <c r="BL47" s="2">
        <f t="shared" si="33"/>
        <v>331320.38038683328</v>
      </c>
      <c r="BM47" s="2">
        <f t="shared" si="33"/>
        <v>364452.41842551663</v>
      </c>
      <c r="BN47" s="2">
        <f t="shared" si="33"/>
        <v>400897.66026806831</v>
      </c>
      <c r="BO47" s="2">
        <f t="shared" si="33"/>
        <v>440987.42629487516</v>
      </c>
      <c r="BP47" s="2">
        <f t="shared" si="33"/>
        <v>485086.16892436269</v>
      </c>
      <c r="BQ47" s="2">
        <f t="shared" si="33"/>
        <v>533594.78581679903</v>
      </c>
      <c r="BR47" s="2">
        <f t="shared" si="33"/>
        <v>586954.26439847902</v>
      </c>
      <c r="BS47" s="2">
        <f t="shared" si="33"/>
        <v>645649.69083832693</v>
      </c>
    </row>
    <row r="48" spans="1:143" s="111" customFormat="1">
      <c r="A48" s="1"/>
      <c r="B48" s="442"/>
      <c r="C48" s="456"/>
      <c r="D48" s="1"/>
      <c r="E48" s="1">
        <v>44</v>
      </c>
      <c r="F48" s="1"/>
      <c r="G48" s="102"/>
      <c r="H48" s="20" t="str">
        <f t="shared" ref="H48:H49" si="34">H12</f>
        <v>Customer 2</v>
      </c>
      <c r="I48" s="1"/>
      <c r="J48" s="1"/>
      <c r="K48" s="1"/>
      <c r="L48" s="2">
        <f>L12</f>
        <v>0</v>
      </c>
      <c r="M48" s="2">
        <f t="shared" ref="M48:BS48" si="35">M12</f>
        <v>0</v>
      </c>
      <c r="N48" s="2">
        <f t="shared" si="35"/>
        <v>0</v>
      </c>
      <c r="O48" s="2">
        <f t="shared" si="35"/>
        <v>0</v>
      </c>
      <c r="P48" s="2">
        <f t="shared" si="35"/>
        <v>0</v>
      </c>
      <c r="Q48" s="2">
        <f t="shared" si="35"/>
        <v>0</v>
      </c>
      <c r="R48" s="2">
        <f t="shared" si="35"/>
        <v>0</v>
      </c>
      <c r="S48" s="2">
        <f t="shared" si="35"/>
        <v>0</v>
      </c>
      <c r="T48" s="2">
        <f t="shared" si="35"/>
        <v>0</v>
      </c>
      <c r="U48" s="2">
        <f t="shared" si="35"/>
        <v>0</v>
      </c>
      <c r="V48" s="2">
        <f t="shared" si="35"/>
        <v>0</v>
      </c>
      <c r="W48" s="2">
        <f t="shared" si="35"/>
        <v>5000</v>
      </c>
      <c r="X48" s="2">
        <f t="shared" si="35"/>
        <v>5500</v>
      </c>
      <c r="Y48" s="2">
        <f t="shared" si="35"/>
        <v>6050.0000000000009</v>
      </c>
      <c r="Z48" s="2">
        <f t="shared" si="35"/>
        <v>6655.0000000000018</v>
      </c>
      <c r="AA48" s="2">
        <f t="shared" si="35"/>
        <v>7320.5000000000027</v>
      </c>
      <c r="AB48" s="2">
        <f t="shared" si="35"/>
        <v>8052.5500000000038</v>
      </c>
      <c r="AC48" s="2">
        <f t="shared" si="35"/>
        <v>8857.8050000000057</v>
      </c>
      <c r="AD48" s="2">
        <f t="shared" si="35"/>
        <v>9743.5855000000065</v>
      </c>
      <c r="AE48" s="2">
        <f t="shared" si="35"/>
        <v>10717.944050000007</v>
      </c>
      <c r="AF48" s="2">
        <f t="shared" si="35"/>
        <v>11789.73845500001</v>
      </c>
      <c r="AG48" s="2">
        <f t="shared" si="35"/>
        <v>12968.712300500012</v>
      </c>
      <c r="AH48" s="2">
        <f t="shared" si="35"/>
        <v>14265.583530550015</v>
      </c>
      <c r="AI48" s="2">
        <f t="shared" si="35"/>
        <v>15692.141883605018</v>
      </c>
      <c r="AJ48" s="2">
        <f t="shared" si="35"/>
        <v>17261.356071965522</v>
      </c>
      <c r="AK48" s="2">
        <f t="shared" si="35"/>
        <v>18987.491679162074</v>
      </c>
      <c r="AL48" s="2">
        <f t="shared" si="35"/>
        <v>20886.240847078283</v>
      </c>
      <c r="AM48" s="2">
        <f t="shared" si="35"/>
        <v>22974.864931786113</v>
      </c>
      <c r="AN48" s="2">
        <f t="shared" si="35"/>
        <v>25272.351424964727</v>
      </c>
      <c r="AO48" s="2">
        <f t="shared" si="35"/>
        <v>27799.586567461203</v>
      </c>
      <c r="AP48" s="2">
        <f t="shared" si="35"/>
        <v>30579.545224207326</v>
      </c>
      <c r="AQ48" s="2">
        <f t="shared" si="35"/>
        <v>33637.499746628062</v>
      </c>
      <c r="AR48" s="2">
        <f t="shared" si="35"/>
        <v>37001.249721290871</v>
      </c>
      <c r="AS48" s="2">
        <f t="shared" si="35"/>
        <v>40701.374693419959</v>
      </c>
      <c r="AT48" s="2">
        <f t="shared" si="35"/>
        <v>44771.512162761959</v>
      </c>
      <c r="AU48" s="2">
        <f t="shared" si="35"/>
        <v>49248.66337903816</v>
      </c>
      <c r="AV48" s="2">
        <f t="shared" si="35"/>
        <v>54173.529716941979</v>
      </c>
      <c r="AW48" s="2">
        <f t="shared" si="35"/>
        <v>59590.882688636179</v>
      </c>
      <c r="AX48" s="2">
        <f t="shared" si="35"/>
        <v>65549.970957499798</v>
      </c>
      <c r="AY48" s="2">
        <f t="shared" si="35"/>
        <v>72104.968053249788</v>
      </c>
      <c r="AZ48" s="2">
        <f t="shared" si="35"/>
        <v>79315.464858574778</v>
      </c>
      <c r="BA48" s="2">
        <f t="shared" si="35"/>
        <v>87247.011344432263</v>
      </c>
      <c r="BB48" s="2">
        <f t="shared" si="35"/>
        <v>95971.712478875503</v>
      </c>
      <c r="BC48" s="2">
        <f t="shared" si="35"/>
        <v>105568.88372676306</v>
      </c>
      <c r="BD48" s="2">
        <f t="shared" si="35"/>
        <v>116125.77209943937</v>
      </c>
      <c r="BE48" s="2">
        <f t="shared" si="35"/>
        <v>127738.34930938332</v>
      </c>
      <c r="BF48" s="2">
        <f t="shared" si="35"/>
        <v>140512.18424032166</v>
      </c>
      <c r="BG48" s="2">
        <f t="shared" si="35"/>
        <v>154563.40266435384</v>
      </c>
      <c r="BH48" s="2">
        <f t="shared" si="35"/>
        <v>170019.74293078925</v>
      </c>
      <c r="BI48" s="2">
        <f t="shared" si="35"/>
        <v>187021.71722386818</v>
      </c>
      <c r="BJ48" s="2">
        <f t="shared" si="35"/>
        <v>205723.88894625503</v>
      </c>
      <c r="BK48" s="2">
        <f t="shared" si="35"/>
        <v>226296.27784088056</v>
      </c>
      <c r="BL48" s="2">
        <f t="shared" si="35"/>
        <v>248925.90562496864</v>
      </c>
      <c r="BM48" s="2">
        <f t="shared" si="35"/>
        <v>273818.4961874655</v>
      </c>
      <c r="BN48" s="2">
        <f t="shared" si="35"/>
        <v>301200.34580621205</v>
      </c>
      <c r="BO48" s="2">
        <f t="shared" si="35"/>
        <v>331320.38038683328</v>
      </c>
      <c r="BP48" s="2">
        <f t="shared" si="35"/>
        <v>364452.41842551663</v>
      </c>
      <c r="BQ48" s="2">
        <f t="shared" si="35"/>
        <v>400897.66026806831</v>
      </c>
      <c r="BR48" s="2">
        <f t="shared" si="35"/>
        <v>440987.42629487516</v>
      </c>
      <c r="BS48" s="2">
        <f t="shared" si="35"/>
        <v>485086.16892436269</v>
      </c>
    </row>
    <row r="49" spans="1:71" s="111" customFormat="1">
      <c r="A49" s="1"/>
      <c r="B49" s="2"/>
      <c r="C49" s="1"/>
      <c r="D49" s="1"/>
      <c r="E49" s="1">
        <v>45</v>
      </c>
      <c r="F49" s="1"/>
      <c r="G49" s="102"/>
      <c r="H49" s="20" t="str">
        <f t="shared" si="34"/>
        <v>Customer 3</v>
      </c>
      <c r="I49" s="1"/>
      <c r="J49" s="1"/>
      <c r="K49" s="1"/>
      <c r="L49" s="2">
        <f>L13</f>
        <v>0</v>
      </c>
      <c r="M49" s="2">
        <f t="shared" ref="M49:BS49" si="36">M13</f>
        <v>0</v>
      </c>
      <c r="N49" s="2">
        <f t="shared" si="36"/>
        <v>0</v>
      </c>
      <c r="O49" s="2">
        <f t="shared" si="36"/>
        <v>0</v>
      </c>
      <c r="P49" s="2">
        <f t="shared" si="36"/>
        <v>0</v>
      </c>
      <c r="Q49" s="2">
        <f t="shared" si="36"/>
        <v>0</v>
      </c>
      <c r="R49" s="2">
        <f t="shared" si="36"/>
        <v>0</v>
      </c>
      <c r="S49" s="2">
        <f t="shared" si="36"/>
        <v>0</v>
      </c>
      <c r="T49" s="2">
        <f t="shared" si="36"/>
        <v>0</v>
      </c>
      <c r="U49" s="2">
        <f t="shared" si="36"/>
        <v>0</v>
      </c>
      <c r="V49" s="2">
        <f t="shared" si="36"/>
        <v>0</v>
      </c>
      <c r="W49" s="2">
        <f t="shared" si="36"/>
        <v>0</v>
      </c>
      <c r="X49" s="2">
        <f t="shared" si="36"/>
        <v>0</v>
      </c>
      <c r="Y49" s="2">
        <f t="shared" si="36"/>
        <v>0</v>
      </c>
      <c r="Z49" s="2">
        <f t="shared" si="36"/>
        <v>10000</v>
      </c>
      <c r="AA49" s="2">
        <f t="shared" si="36"/>
        <v>11000</v>
      </c>
      <c r="AB49" s="2">
        <f t="shared" si="36"/>
        <v>12100.000000000002</v>
      </c>
      <c r="AC49" s="2">
        <f t="shared" si="36"/>
        <v>13310.000000000004</v>
      </c>
      <c r="AD49" s="2">
        <f t="shared" si="36"/>
        <v>14641.000000000005</v>
      </c>
      <c r="AE49" s="2">
        <f t="shared" si="36"/>
        <v>16105.100000000008</v>
      </c>
      <c r="AF49" s="2">
        <f t="shared" si="36"/>
        <v>17715.610000000011</v>
      </c>
      <c r="AG49" s="2">
        <f t="shared" si="36"/>
        <v>19487.171000000013</v>
      </c>
      <c r="AH49" s="2">
        <f t="shared" si="36"/>
        <v>21435.888100000015</v>
      </c>
      <c r="AI49" s="2">
        <f t="shared" si="36"/>
        <v>23579.476910000019</v>
      </c>
      <c r="AJ49" s="2">
        <f t="shared" si="36"/>
        <v>25937.424601000024</v>
      </c>
      <c r="AK49" s="2">
        <f t="shared" si="36"/>
        <v>28531.16706110003</v>
      </c>
      <c r="AL49" s="2">
        <f t="shared" si="36"/>
        <v>31384.283767210036</v>
      </c>
      <c r="AM49" s="2">
        <f t="shared" si="36"/>
        <v>34522.712143931043</v>
      </c>
      <c r="AN49" s="2">
        <f t="shared" si="36"/>
        <v>37974.983358324149</v>
      </c>
      <c r="AO49" s="2">
        <f t="shared" si="36"/>
        <v>41772.481694156566</v>
      </c>
      <c r="AP49" s="2">
        <f t="shared" si="36"/>
        <v>45949.729863572225</v>
      </c>
      <c r="AQ49" s="2">
        <f t="shared" si="36"/>
        <v>50544.702849929454</v>
      </c>
      <c r="AR49" s="2">
        <f t="shared" si="36"/>
        <v>55599.173134922406</v>
      </c>
      <c r="AS49" s="2">
        <f t="shared" si="36"/>
        <v>61159.090448414652</v>
      </c>
      <c r="AT49" s="2">
        <f t="shared" si="36"/>
        <v>67274.999493256124</v>
      </c>
      <c r="AU49" s="2">
        <f t="shared" si="36"/>
        <v>74002.499442581742</v>
      </c>
      <c r="AV49" s="2">
        <f t="shared" si="36"/>
        <v>81402.749386839918</v>
      </c>
      <c r="AW49" s="2">
        <f t="shared" si="36"/>
        <v>89543.024325523918</v>
      </c>
      <c r="AX49" s="2">
        <f t="shared" si="36"/>
        <v>98497.32675807632</v>
      </c>
      <c r="AY49" s="2">
        <f t="shared" si="36"/>
        <v>108347.05943388396</v>
      </c>
      <c r="AZ49" s="2">
        <f t="shared" si="36"/>
        <v>119181.76537727236</v>
      </c>
      <c r="BA49" s="2">
        <f t="shared" si="36"/>
        <v>131099.9419149996</v>
      </c>
      <c r="BB49" s="2">
        <f t="shared" si="36"/>
        <v>144209.93610649958</v>
      </c>
      <c r="BC49" s="2">
        <f t="shared" si="36"/>
        <v>158630.92971714956</v>
      </c>
      <c r="BD49" s="2">
        <f t="shared" si="36"/>
        <v>174494.02268886453</v>
      </c>
      <c r="BE49" s="2">
        <f t="shared" si="36"/>
        <v>191943.42495775101</v>
      </c>
      <c r="BF49" s="2">
        <f t="shared" si="36"/>
        <v>211137.76745352612</v>
      </c>
      <c r="BG49" s="2">
        <f t="shared" si="36"/>
        <v>232251.54419887875</v>
      </c>
      <c r="BH49" s="2">
        <f t="shared" si="36"/>
        <v>255476.69861876665</v>
      </c>
      <c r="BI49" s="2">
        <f t="shared" si="36"/>
        <v>281024.36848064332</v>
      </c>
      <c r="BJ49" s="2">
        <f t="shared" si="36"/>
        <v>309126.80532870768</v>
      </c>
      <c r="BK49" s="2">
        <f t="shared" si="36"/>
        <v>340039.48586157849</v>
      </c>
      <c r="BL49" s="2">
        <f t="shared" si="36"/>
        <v>374043.43444773636</v>
      </c>
      <c r="BM49" s="2">
        <f t="shared" si="36"/>
        <v>411447.77789251006</v>
      </c>
      <c r="BN49" s="2">
        <f t="shared" si="36"/>
        <v>452592.55568176112</v>
      </c>
      <c r="BO49" s="2">
        <f t="shared" si="36"/>
        <v>497851.81124993728</v>
      </c>
      <c r="BP49" s="2">
        <f t="shared" si="36"/>
        <v>547636.992374931</v>
      </c>
      <c r="BQ49" s="2">
        <f t="shared" si="36"/>
        <v>602400.6916124241</v>
      </c>
      <c r="BR49" s="2">
        <f t="shared" si="36"/>
        <v>662640.76077366655</v>
      </c>
      <c r="BS49" s="2">
        <f t="shared" si="36"/>
        <v>728904.83685103327</v>
      </c>
    </row>
    <row r="50" spans="1:71" s="111" customFormat="1">
      <c r="A50" s="1"/>
      <c r="B50" s="154"/>
      <c r="C50" s="1"/>
      <c r="D50" s="1"/>
      <c r="E50" s="1">
        <v>46</v>
      </c>
      <c r="F50" s="1"/>
      <c r="G50" s="102"/>
      <c r="H50" s="20"/>
      <c r="I50" s="1"/>
      <c r="J50" s="1"/>
      <c r="K50" s="1"/>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row>
    <row r="51" spans="1:71" s="111" customFormat="1">
      <c r="A51" s="1"/>
      <c r="B51" s="161"/>
      <c r="C51" s="1"/>
      <c r="D51" s="1"/>
      <c r="E51" s="1">
        <v>47</v>
      </c>
      <c r="F51" s="1"/>
      <c r="G51" s="102"/>
      <c r="H51" s="20" t="s">
        <v>421</v>
      </c>
      <c r="I51" s="1"/>
      <c r="J51" s="1"/>
      <c r="K51" s="1"/>
      <c r="L51" s="2">
        <f>L16/$C$24</f>
        <v>1</v>
      </c>
      <c r="M51" s="2">
        <f t="shared" ref="M51:BS51" si="37">M16/$C$24</f>
        <v>1</v>
      </c>
      <c r="N51" s="2">
        <f t="shared" si="37"/>
        <v>2</v>
      </c>
      <c r="O51" s="2">
        <f t="shared" si="37"/>
        <v>3</v>
      </c>
      <c r="P51" s="2">
        <f t="shared" si="37"/>
        <v>5</v>
      </c>
      <c r="Q51" s="2">
        <f t="shared" si="37"/>
        <v>8</v>
      </c>
      <c r="R51" s="2">
        <f t="shared" si="37"/>
        <v>13</v>
      </c>
      <c r="S51" s="2">
        <f t="shared" si="37"/>
        <v>21</v>
      </c>
      <c r="T51" s="2">
        <f t="shared" si="37"/>
        <v>34</v>
      </c>
      <c r="U51" s="2">
        <f t="shared" si="37"/>
        <v>55</v>
      </c>
      <c r="V51" s="2">
        <f t="shared" si="37"/>
        <v>89</v>
      </c>
      <c r="W51" s="2">
        <f t="shared" si="37"/>
        <v>144</v>
      </c>
      <c r="X51" s="2">
        <f t="shared" si="37"/>
        <v>151.20000000000002</v>
      </c>
      <c r="Y51" s="2">
        <f t="shared" si="37"/>
        <v>158.76000000000002</v>
      </c>
      <c r="Z51" s="2">
        <f t="shared" si="37"/>
        <v>166.69800000000004</v>
      </c>
      <c r="AA51" s="2">
        <f t="shared" si="37"/>
        <v>175.03290000000004</v>
      </c>
      <c r="AB51" s="2">
        <f t="shared" si="37"/>
        <v>183.78454500000004</v>
      </c>
      <c r="AC51" s="2">
        <f t="shared" si="37"/>
        <v>192.97377225000005</v>
      </c>
      <c r="AD51" s="2">
        <f t="shared" si="37"/>
        <v>202.62246086250008</v>
      </c>
      <c r="AE51" s="2">
        <f t="shared" si="37"/>
        <v>212.75358390562508</v>
      </c>
      <c r="AF51" s="2">
        <f t="shared" si="37"/>
        <v>223.39126310090634</v>
      </c>
      <c r="AG51" s="2">
        <f t="shared" si="37"/>
        <v>234.56082625595167</v>
      </c>
      <c r="AH51" s="2">
        <f t="shared" si="37"/>
        <v>246.28886756874925</v>
      </c>
      <c r="AI51" s="2">
        <f t="shared" si="37"/>
        <v>258.60331094718674</v>
      </c>
      <c r="AJ51" s="2">
        <f t="shared" si="37"/>
        <v>271.53347649454611</v>
      </c>
      <c r="AK51" s="2">
        <f t="shared" si="37"/>
        <v>285.11015031927343</v>
      </c>
      <c r="AL51" s="2">
        <f t="shared" si="37"/>
        <v>299.36565783523713</v>
      </c>
      <c r="AM51" s="2">
        <f t="shared" si="37"/>
        <v>314.333940726999</v>
      </c>
      <c r="AN51" s="2">
        <f t="shared" si="37"/>
        <v>330.05063776334896</v>
      </c>
      <c r="AO51" s="2">
        <f t="shared" si="37"/>
        <v>346.55316965151644</v>
      </c>
      <c r="AP51" s="2">
        <f t="shared" si="37"/>
        <v>363.88082813409227</v>
      </c>
      <c r="AQ51" s="2">
        <f t="shared" si="37"/>
        <v>382.0748695407969</v>
      </c>
      <c r="AR51" s="2">
        <f t="shared" si="37"/>
        <v>401.17861301783671</v>
      </c>
      <c r="AS51" s="2">
        <f t="shared" si="37"/>
        <v>421.23754366872862</v>
      </c>
      <c r="AT51" s="2">
        <f t="shared" si="37"/>
        <v>442.2994208521651</v>
      </c>
      <c r="AU51" s="2">
        <f t="shared" si="37"/>
        <v>464.4143918947733</v>
      </c>
      <c r="AV51" s="2">
        <f t="shared" si="37"/>
        <v>487.63511148951193</v>
      </c>
      <c r="AW51" s="2">
        <f t="shared" si="37"/>
        <v>512.01686706398766</v>
      </c>
      <c r="AX51" s="2">
        <f t="shared" si="37"/>
        <v>537.61771041718703</v>
      </c>
      <c r="AY51" s="2">
        <f t="shared" si="37"/>
        <v>564.49859593804638</v>
      </c>
      <c r="AZ51" s="2">
        <f t="shared" si="37"/>
        <v>592.72352573494868</v>
      </c>
      <c r="BA51" s="2">
        <f t="shared" si="37"/>
        <v>622.35970202169619</v>
      </c>
      <c r="BB51" s="2">
        <f t="shared" si="37"/>
        <v>653.47768712278105</v>
      </c>
      <c r="BC51" s="2">
        <f t="shared" si="37"/>
        <v>686.15157147892012</v>
      </c>
      <c r="BD51" s="2">
        <f t="shared" si="37"/>
        <v>720.45915005286599</v>
      </c>
      <c r="BE51" s="2">
        <f t="shared" si="37"/>
        <v>756.4821075555094</v>
      </c>
      <c r="BF51" s="2">
        <f t="shared" si="37"/>
        <v>794.30621293328488</v>
      </c>
      <c r="BG51" s="2">
        <f t="shared" si="37"/>
        <v>834.02152357994919</v>
      </c>
      <c r="BH51" s="2">
        <f t="shared" si="37"/>
        <v>875.72259975894656</v>
      </c>
      <c r="BI51" s="2">
        <f t="shared" si="37"/>
        <v>919.50872974689389</v>
      </c>
      <c r="BJ51" s="2">
        <f t="shared" si="37"/>
        <v>965.48416623423873</v>
      </c>
      <c r="BK51" s="2">
        <f t="shared" si="37"/>
        <v>1013.7583745459507</v>
      </c>
      <c r="BL51" s="2">
        <f t="shared" si="37"/>
        <v>1064.4462932732483</v>
      </c>
      <c r="BM51" s="2">
        <f t="shared" si="37"/>
        <v>1117.6686079369108</v>
      </c>
      <c r="BN51" s="2">
        <f t="shared" si="37"/>
        <v>1173.5520383337564</v>
      </c>
      <c r="BO51" s="2">
        <f t="shared" si="37"/>
        <v>1232.2296402504442</v>
      </c>
      <c r="BP51" s="2">
        <f t="shared" si="37"/>
        <v>1293.8411222629663</v>
      </c>
      <c r="BQ51" s="2">
        <f t="shared" si="37"/>
        <v>1358.5331783761146</v>
      </c>
      <c r="BR51" s="2">
        <f t="shared" si="37"/>
        <v>1426.4598372949204</v>
      </c>
      <c r="BS51" s="2">
        <f t="shared" si="37"/>
        <v>1497.7828291596663</v>
      </c>
    </row>
    <row r="52" spans="1:71" s="106" customFormat="1">
      <c r="A52" s="1"/>
      <c r="B52" s="181"/>
      <c r="C52" s="1"/>
      <c r="D52" s="1"/>
      <c r="E52" s="1">
        <v>48</v>
      </c>
      <c r="G52" s="102"/>
      <c r="H52" s="1"/>
      <c r="I52" s="1"/>
      <c r="J52" s="1"/>
      <c r="K52" s="1"/>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row>
    <row r="53" spans="1:71" s="162" customFormat="1">
      <c r="A53" s="7" t="s">
        <v>1</v>
      </c>
      <c r="B53" s="181"/>
      <c r="C53" s="1"/>
      <c r="D53" s="1"/>
      <c r="E53" s="1">
        <v>49</v>
      </c>
      <c r="F53" s="106"/>
      <c r="G53" s="102"/>
      <c r="H53" s="103" t="str">
        <f>H19</f>
        <v>Users</v>
      </c>
      <c r="I53" s="1"/>
      <c r="J53" s="1"/>
      <c r="K53" s="1"/>
      <c r="L53" s="2">
        <f>L19</f>
        <v>200</v>
      </c>
      <c r="M53" s="2">
        <f t="shared" ref="M53:BS53" si="38">M19</f>
        <v>220.00000000000003</v>
      </c>
      <c r="N53" s="2">
        <f t="shared" si="38"/>
        <v>242.00000000000006</v>
      </c>
      <c r="O53" s="2">
        <f t="shared" si="38"/>
        <v>266.2000000000001</v>
      </c>
      <c r="P53" s="2">
        <f t="shared" si="38"/>
        <v>292.82000000000016</v>
      </c>
      <c r="Q53" s="2">
        <f t="shared" si="38"/>
        <v>322.1020000000002</v>
      </c>
      <c r="R53" s="2">
        <f t="shared" si="38"/>
        <v>354.31220000000025</v>
      </c>
      <c r="S53" s="2">
        <f t="shared" si="38"/>
        <v>389.7434200000003</v>
      </c>
      <c r="T53" s="2">
        <f t="shared" si="38"/>
        <v>428.71776200000039</v>
      </c>
      <c r="U53" s="2">
        <f t="shared" si="38"/>
        <v>471.58953820000045</v>
      </c>
      <c r="V53" s="2">
        <f t="shared" si="38"/>
        <v>518.74849202000053</v>
      </c>
      <c r="W53" s="2">
        <f t="shared" si="38"/>
        <v>570.62334122200059</v>
      </c>
      <c r="X53" s="2">
        <f t="shared" si="38"/>
        <v>627.68567534420072</v>
      </c>
      <c r="Y53" s="2">
        <f t="shared" si="38"/>
        <v>690.45424287862079</v>
      </c>
      <c r="Z53" s="2">
        <f t="shared" si="38"/>
        <v>759.49966716648294</v>
      </c>
      <c r="AA53" s="2">
        <f t="shared" si="38"/>
        <v>835.44963388313124</v>
      </c>
      <c r="AB53" s="2">
        <f t="shared" si="38"/>
        <v>918.99459727144449</v>
      </c>
      <c r="AC53" s="2">
        <f t="shared" si="38"/>
        <v>1010.894056998589</v>
      </c>
      <c r="AD53" s="2">
        <f t="shared" si="38"/>
        <v>1111.983462698448</v>
      </c>
      <c r="AE53" s="2">
        <f t="shared" si="38"/>
        <v>1223.1818089682929</v>
      </c>
      <c r="AF53" s="2">
        <f t="shared" si="38"/>
        <v>1345.4999898651222</v>
      </c>
      <c r="AG53" s="2">
        <f t="shared" si="38"/>
        <v>1480.0499888516345</v>
      </c>
      <c r="AH53" s="2">
        <f t="shared" si="38"/>
        <v>1628.054987736798</v>
      </c>
      <c r="AI53" s="2">
        <f t="shared" si="38"/>
        <v>1790.860486510478</v>
      </c>
      <c r="AJ53" s="2">
        <f t="shared" si="38"/>
        <v>1969.9465351615261</v>
      </c>
      <c r="AK53" s="2">
        <f t="shared" si="38"/>
        <v>2166.9411886776788</v>
      </c>
      <c r="AL53" s="2">
        <f t="shared" si="38"/>
        <v>2383.6353075454467</v>
      </c>
      <c r="AM53" s="2">
        <f t="shared" si="38"/>
        <v>2621.9988382999918</v>
      </c>
      <c r="AN53" s="2">
        <f t="shared" si="38"/>
        <v>2884.1987221299914</v>
      </c>
      <c r="AO53" s="2">
        <f t="shared" si="38"/>
        <v>3172.6185943429909</v>
      </c>
      <c r="AP53" s="2">
        <f t="shared" si="38"/>
        <v>3489.8804537772903</v>
      </c>
      <c r="AQ53" s="2">
        <f t="shared" si="38"/>
        <v>3838.8684991550194</v>
      </c>
      <c r="AR53" s="2">
        <f t="shared" si="38"/>
        <v>4222.7553490705213</v>
      </c>
      <c r="AS53" s="2">
        <f t="shared" si="38"/>
        <v>4645.0308839775735</v>
      </c>
      <c r="AT53" s="2">
        <f t="shared" si="38"/>
        <v>5109.5339723753314</v>
      </c>
      <c r="AU53" s="2">
        <f t="shared" si="38"/>
        <v>5620.4873696128652</v>
      </c>
      <c r="AV53" s="2">
        <f t="shared" si="38"/>
        <v>6182.5361065741527</v>
      </c>
      <c r="AW53" s="2">
        <f t="shared" si="38"/>
        <v>6800.7897172315688</v>
      </c>
      <c r="AX53" s="2">
        <f t="shared" si="38"/>
        <v>7480.8686889547262</v>
      </c>
      <c r="AY53" s="2">
        <f t="shared" si="38"/>
        <v>8228.9555578501986</v>
      </c>
      <c r="AZ53" s="2">
        <f t="shared" si="38"/>
        <v>9051.851113635219</v>
      </c>
      <c r="BA53" s="2">
        <f t="shared" si="38"/>
        <v>9957.0362249987411</v>
      </c>
      <c r="BB53" s="2">
        <f t="shared" si="38"/>
        <v>10952.739847498617</v>
      </c>
      <c r="BC53" s="2">
        <f t="shared" si="38"/>
        <v>12048.01383224848</v>
      </c>
      <c r="BD53" s="2">
        <f t="shared" si="38"/>
        <v>13252.815215473329</v>
      </c>
      <c r="BE53" s="2">
        <f t="shared" si="38"/>
        <v>14578.096737020664</v>
      </c>
      <c r="BF53" s="2">
        <f t="shared" si="38"/>
        <v>16035.906410722731</v>
      </c>
      <c r="BG53" s="2">
        <f t="shared" si="38"/>
        <v>17639.497051795006</v>
      </c>
      <c r="BH53" s="2">
        <f t="shared" si="38"/>
        <v>19403.446756974507</v>
      </c>
      <c r="BI53" s="2">
        <f t="shared" si="38"/>
        <v>21343.791432671958</v>
      </c>
      <c r="BJ53" s="2">
        <f t="shared" si="38"/>
        <v>23478.170575939155</v>
      </c>
      <c r="BK53" s="2">
        <f t="shared" si="38"/>
        <v>25825.987633533074</v>
      </c>
      <c r="BL53" s="2">
        <f t="shared" si="38"/>
        <v>28408.586396886385</v>
      </c>
      <c r="BM53" s="2">
        <f t="shared" si="38"/>
        <v>31249.445036575027</v>
      </c>
      <c r="BN53" s="2">
        <f t="shared" si="38"/>
        <v>34374.389540232536</v>
      </c>
      <c r="BO53" s="2">
        <f t="shared" si="38"/>
        <v>37811.828494255795</v>
      </c>
      <c r="BP53" s="2">
        <f t="shared" si="38"/>
        <v>41593.011343681377</v>
      </c>
      <c r="BQ53" s="2">
        <f t="shared" si="38"/>
        <v>45752.31247804952</v>
      </c>
      <c r="BR53" s="2">
        <f t="shared" si="38"/>
        <v>50327.543725854477</v>
      </c>
      <c r="BS53" s="2">
        <f t="shared" si="38"/>
        <v>55360.298098439933</v>
      </c>
    </row>
    <row r="54" spans="1:71" s="111" customFormat="1">
      <c r="A54" s="1"/>
      <c r="B54" s="8"/>
      <c r="C54" s="1"/>
      <c r="D54" s="1"/>
      <c r="E54" s="1">
        <v>50</v>
      </c>
      <c r="F54" s="1"/>
      <c r="G54" s="102"/>
      <c r="H54" s="103" t="str">
        <f>H20</f>
        <v>Volume</v>
      </c>
      <c r="I54" s="1"/>
      <c r="J54" s="1"/>
      <c r="K54" s="1"/>
      <c r="L54" s="2">
        <f t="shared" ref="L54:BS54" si="39">L20</f>
        <v>100000</v>
      </c>
      <c r="M54" s="2">
        <f t="shared" si="39"/>
        <v>110000.00000000001</v>
      </c>
      <c r="N54" s="2">
        <f t="shared" si="39"/>
        <v>121000.00000000003</v>
      </c>
      <c r="O54" s="2">
        <f t="shared" si="39"/>
        <v>133100.00000000006</v>
      </c>
      <c r="P54" s="2">
        <f t="shared" si="39"/>
        <v>146410.00000000009</v>
      </c>
      <c r="Q54" s="2">
        <f t="shared" si="39"/>
        <v>161051.00000000009</v>
      </c>
      <c r="R54" s="2">
        <f t="shared" si="39"/>
        <v>177156.10000000012</v>
      </c>
      <c r="S54" s="2">
        <f t="shared" si="39"/>
        <v>194871.71000000014</v>
      </c>
      <c r="T54" s="2">
        <f t="shared" si="39"/>
        <v>214358.8810000002</v>
      </c>
      <c r="U54" s="2">
        <f t="shared" si="39"/>
        <v>235794.76910000024</v>
      </c>
      <c r="V54" s="2">
        <f t="shared" si="39"/>
        <v>259374.24601000026</v>
      </c>
      <c r="W54" s="2">
        <f t="shared" si="39"/>
        <v>285311.67061100027</v>
      </c>
      <c r="X54" s="2">
        <f t="shared" si="39"/>
        <v>313842.83767210034</v>
      </c>
      <c r="Y54" s="2">
        <f t="shared" si="39"/>
        <v>345227.12143931037</v>
      </c>
      <c r="Z54" s="2">
        <f t="shared" si="39"/>
        <v>379749.83358324145</v>
      </c>
      <c r="AA54" s="2">
        <f t="shared" si="39"/>
        <v>417724.8169415656</v>
      </c>
      <c r="AB54" s="2">
        <f t="shared" si="39"/>
        <v>459497.29863572225</v>
      </c>
      <c r="AC54" s="2">
        <f t="shared" si="39"/>
        <v>505447.02849929448</v>
      </c>
      <c r="AD54" s="2">
        <f t="shared" si="39"/>
        <v>555991.73134922399</v>
      </c>
      <c r="AE54" s="2">
        <f t="shared" si="39"/>
        <v>611590.90448414651</v>
      </c>
      <c r="AF54" s="2">
        <f t="shared" si="39"/>
        <v>672749.99493256107</v>
      </c>
      <c r="AG54" s="2">
        <f t="shared" si="39"/>
        <v>740024.99442581728</v>
      </c>
      <c r="AH54" s="2">
        <f t="shared" si="39"/>
        <v>814027.49386839906</v>
      </c>
      <c r="AI54" s="2">
        <f t="shared" si="39"/>
        <v>895430.24325523898</v>
      </c>
      <c r="AJ54" s="2">
        <f t="shared" si="39"/>
        <v>984973.26758076309</v>
      </c>
      <c r="AK54" s="2">
        <f t="shared" si="39"/>
        <v>1083470.5943388394</v>
      </c>
      <c r="AL54" s="2">
        <f t="shared" si="39"/>
        <v>1191817.6537727234</v>
      </c>
      <c r="AM54" s="2">
        <f t="shared" si="39"/>
        <v>1310999.419149996</v>
      </c>
      <c r="AN54" s="2">
        <f t="shared" si="39"/>
        <v>1442099.3610649956</v>
      </c>
      <c r="AO54" s="2">
        <f t="shared" si="39"/>
        <v>1586309.2971714954</v>
      </c>
      <c r="AP54" s="2">
        <f t="shared" si="39"/>
        <v>1744940.2268886452</v>
      </c>
      <c r="AQ54" s="2">
        <f t="shared" si="39"/>
        <v>1919434.2495775097</v>
      </c>
      <c r="AR54" s="2">
        <f t="shared" si="39"/>
        <v>2111377.6745352605</v>
      </c>
      <c r="AS54" s="2">
        <f t="shared" si="39"/>
        <v>2322515.4419887867</v>
      </c>
      <c r="AT54" s="2">
        <f t="shared" si="39"/>
        <v>2554766.9861876657</v>
      </c>
      <c r="AU54" s="2">
        <f t="shared" si="39"/>
        <v>2810243.6848064326</v>
      </c>
      <c r="AV54" s="2">
        <f t="shared" si="39"/>
        <v>3091268.0532870763</v>
      </c>
      <c r="AW54" s="2">
        <f t="shared" si="39"/>
        <v>3400394.8586157844</v>
      </c>
      <c r="AX54" s="2">
        <f t="shared" si="39"/>
        <v>3740434.3444773629</v>
      </c>
      <c r="AY54" s="2">
        <f t="shared" si="39"/>
        <v>4114477.7789250994</v>
      </c>
      <c r="AZ54" s="2">
        <f t="shared" si="39"/>
        <v>4525925.5568176098</v>
      </c>
      <c r="BA54" s="2">
        <f t="shared" si="39"/>
        <v>4978518.1124993702</v>
      </c>
      <c r="BB54" s="2">
        <f t="shared" si="39"/>
        <v>5476369.9237493081</v>
      </c>
      <c r="BC54" s="2">
        <f t="shared" si="39"/>
        <v>6024006.9161242396</v>
      </c>
      <c r="BD54" s="2">
        <f t="shared" si="39"/>
        <v>6626407.6077366648</v>
      </c>
      <c r="BE54" s="2">
        <f t="shared" si="39"/>
        <v>7289048.368510332</v>
      </c>
      <c r="BF54" s="2">
        <f t="shared" si="39"/>
        <v>8017953.2053613653</v>
      </c>
      <c r="BG54" s="2">
        <f t="shared" si="39"/>
        <v>8819748.5258975029</v>
      </c>
      <c r="BH54" s="2">
        <f t="shared" si="39"/>
        <v>9701723.3784872536</v>
      </c>
      <c r="BI54" s="2">
        <f t="shared" si="39"/>
        <v>10671895.716335978</v>
      </c>
      <c r="BJ54" s="2">
        <f t="shared" si="39"/>
        <v>11739085.287969578</v>
      </c>
      <c r="BK54" s="2">
        <f t="shared" si="39"/>
        <v>12912993.816766538</v>
      </c>
      <c r="BL54" s="2">
        <f t="shared" si="39"/>
        <v>14204293.198443193</v>
      </c>
      <c r="BM54" s="2">
        <f t="shared" si="39"/>
        <v>15624722.518287513</v>
      </c>
      <c r="BN54" s="2">
        <f t="shared" si="39"/>
        <v>17187194.77011627</v>
      </c>
      <c r="BO54" s="2">
        <f t="shared" si="39"/>
        <v>18905914.247127898</v>
      </c>
      <c r="BP54" s="2">
        <f t="shared" si="39"/>
        <v>20796505.67184069</v>
      </c>
      <c r="BQ54" s="2">
        <f t="shared" si="39"/>
        <v>22876156.239024758</v>
      </c>
      <c r="BR54" s="2">
        <f t="shared" si="39"/>
        <v>25163771.862927239</v>
      </c>
      <c r="BS54" s="2">
        <f t="shared" si="39"/>
        <v>27680149.049219966</v>
      </c>
    </row>
    <row r="55" spans="1:71" s="111" customFormat="1">
      <c r="A55" s="1" t="s">
        <v>352</v>
      </c>
      <c r="B55" s="457">
        <v>1000</v>
      </c>
      <c r="E55" s="1">
        <v>51</v>
      </c>
      <c r="F55" s="1"/>
      <c r="G55" s="102"/>
      <c r="H55" s="103" t="str">
        <f>H21</f>
        <v>TVL</v>
      </c>
      <c r="I55" s="1"/>
      <c r="J55" s="1"/>
      <c r="K55" s="1"/>
      <c r="L55" s="2">
        <f t="shared" ref="L55:BS55" si="40">L21</f>
        <v>600000</v>
      </c>
      <c r="M55" s="2">
        <f t="shared" si="40"/>
        <v>660000</v>
      </c>
      <c r="N55" s="2">
        <f t="shared" si="40"/>
        <v>726000.00000000012</v>
      </c>
      <c r="O55" s="2">
        <f t="shared" si="40"/>
        <v>798600.00000000023</v>
      </c>
      <c r="P55" s="2">
        <f t="shared" si="40"/>
        <v>878460.00000000047</v>
      </c>
      <c r="Q55" s="2">
        <f t="shared" si="40"/>
        <v>966306.00000000058</v>
      </c>
      <c r="R55" s="2">
        <f t="shared" si="40"/>
        <v>1062936.6000000008</v>
      </c>
      <c r="S55" s="2">
        <f t="shared" si="40"/>
        <v>1169230.2600000007</v>
      </c>
      <c r="T55" s="2">
        <f t="shared" si="40"/>
        <v>1286153.286000001</v>
      </c>
      <c r="U55" s="2">
        <f t="shared" si="40"/>
        <v>1414768.6146000011</v>
      </c>
      <c r="V55" s="2">
        <f t="shared" si="40"/>
        <v>1556245.4760600016</v>
      </c>
      <c r="W55" s="2">
        <f t="shared" si="40"/>
        <v>1711870.0236660019</v>
      </c>
      <c r="X55" s="2">
        <f t="shared" si="40"/>
        <v>1883057.0260326022</v>
      </c>
      <c r="Y55" s="2">
        <f t="shared" si="40"/>
        <v>2071362.7286358625</v>
      </c>
      <c r="Z55" s="2">
        <f t="shared" si="40"/>
        <v>2278499.0014994489</v>
      </c>
      <c r="AA55" s="2">
        <f t="shared" si="40"/>
        <v>2506348.9016493936</v>
      </c>
      <c r="AB55" s="2">
        <f t="shared" si="40"/>
        <v>2756983.7918143333</v>
      </c>
      <c r="AC55" s="2">
        <f t="shared" si="40"/>
        <v>3032682.1709957672</v>
      </c>
      <c r="AD55" s="2">
        <f t="shared" si="40"/>
        <v>3335950.388095344</v>
      </c>
      <c r="AE55" s="2">
        <f t="shared" si="40"/>
        <v>3669545.4269048786</v>
      </c>
      <c r="AF55" s="2">
        <f t="shared" si="40"/>
        <v>4036499.9695953662</v>
      </c>
      <c r="AG55" s="2">
        <f t="shared" si="40"/>
        <v>4440149.9665549034</v>
      </c>
      <c r="AH55" s="2">
        <f t="shared" si="40"/>
        <v>4884164.9632103937</v>
      </c>
      <c r="AI55" s="2">
        <f t="shared" si="40"/>
        <v>5372581.4595314339</v>
      </c>
      <c r="AJ55" s="2">
        <f t="shared" si="40"/>
        <v>5909839.6054845788</v>
      </c>
      <c r="AK55" s="2">
        <f t="shared" si="40"/>
        <v>6500823.5660330364</v>
      </c>
      <c r="AL55" s="2">
        <f t="shared" si="40"/>
        <v>7150905.9226363404</v>
      </c>
      <c r="AM55" s="2">
        <f t="shared" si="40"/>
        <v>7865996.5148999756</v>
      </c>
      <c r="AN55" s="2">
        <f t="shared" si="40"/>
        <v>8652596.1663899738</v>
      </c>
      <c r="AO55" s="2">
        <f t="shared" si="40"/>
        <v>9517855.7830289714</v>
      </c>
      <c r="AP55" s="2">
        <f t="shared" si="40"/>
        <v>10469641.361331871</v>
      </c>
      <c r="AQ55" s="2">
        <f t="shared" si="40"/>
        <v>11516605.497465057</v>
      </c>
      <c r="AR55" s="2">
        <f t="shared" si="40"/>
        <v>12668266.047211563</v>
      </c>
      <c r="AS55" s="2">
        <f t="shared" si="40"/>
        <v>13935092.65193272</v>
      </c>
      <c r="AT55" s="2">
        <f t="shared" si="40"/>
        <v>15328601.917125992</v>
      </c>
      <c r="AU55" s="2">
        <f t="shared" si="40"/>
        <v>16861462.108838595</v>
      </c>
      <c r="AV55" s="2">
        <f t="shared" si="40"/>
        <v>18547608.319722459</v>
      </c>
      <c r="AW55" s="2">
        <f t="shared" si="40"/>
        <v>20402369.151694708</v>
      </c>
      <c r="AX55" s="2">
        <f t="shared" si="40"/>
        <v>22442606.066864178</v>
      </c>
      <c r="AY55" s="2">
        <f t="shared" si="40"/>
        <v>24686866.673550595</v>
      </c>
      <c r="AZ55" s="2">
        <f t="shared" si="40"/>
        <v>27155553.340905659</v>
      </c>
      <c r="BA55" s="2">
        <f t="shared" si="40"/>
        <v>29871108.674996223</v>
      </c>
      <c r="BB55" s="2">
        <f t="shared" si="40"/>
        <v>32858219.54249585</v>
      </c>
      <c r="BC55" s="2">
        <f t="shared" si="40"/>
        <v>36144041.496745437</v>
      </c>
      <c r="BD55" s="2">
        <f t="shared" si="40"/>
        <v>39758445.646419987</v>
      </c>
      <c r="BE55" s="2">
        <f t="shared" si="40"/>
        <v>43734290.211061992</v>
      </c>
      <c r="BF55" s="2">
        <f t="shared" si="40"/>
        <v>48107719.23216819</v>
      </c>
      <c r="BG55" s="2">
        <f t="shared" si="40"/>
        <v>52918491.155385017</v>
      </c>
      <c r="BH55" s="2">
        <f t="shared" si="40"/>
        <v>58210340.270923518</v>
      </c>
      <c r="BI55" s="2">
        <f t="shared" si="40"/>
        <v>64031374.29801587</v>
      </c>
      <c r="BJ55" s="2">
        <f t="shared" si="40"/>
        <v>70434511.727817461</v>
      </c>
      <c r="BK55" s="2">
        <f t="shared" si="40"/>
        <v>77477962.900599211</v>
      </c>
      <c r="BL55" s="2">
        <f t="shared" si="40"/>
        <v>85225759.19065915</v>
      </c>
      <c r="BM55" s="2">
        <f t="shared" si="40"/>
        <v>93748335.109725088</v>
      </c>
      <c r="BN55" s="2">
        <f t="shared" si="40"/>
        <v>103123168.6206976</v>
      </c>
      <c r="BO55" s="2">
        <f t="shared" si="40"/>
        <v>113435485.48276737</v>
      </c>
      <c r="BP55" s="2">
        <f t="shared" si="40"/>
        <v>124779034.03104413</v>
      </c>
      <c r="BQ55" s="2">
        <f t="shared" si="40"/>
        <v>137256937.43414855</v>
      </c>
      <c r="BR55" s="2">
        <f t="shared" si="40"/>
        <v>150982631.17756343</v>
      </c>
      <c r="BS55" s="2">
        <f t="shared" si="40"/>
        <v>166080894.29531977</v>
      </c>
    </row>
    <row r="56" spans="1:71" s="111" customFormat="1">
      <c r="A56" s="1"/>
      <c r="B56" s="444"/>
      <c r="E56" s="1">
        <v>52</v>
      </c>
      <c r="F56" s="1"/>
      <c r="G56" s="102"/>
      <c r="H56" s="1"/>
      <c r="I56" s="1"/>
      <c r="J56" s="1"/>
      <c r="K56" s="1"/>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row>
    <row r="57" spans="1:71" s="173" customFormat="1">
      <c r="A57" s="373" t="s">
        <v>419</v>
      </c>
      <c r="B57" s="458"/>
      <c r="C57" s="111"/>
      <c r="D57" s="111"/>
      <c r="E57" s="1">
        <v>53</v>
      </c>
      <c r="F57" s="1"/>
      <c r="G57" s="102"/>
      <c r="H57" s="1"/>
      <c r="I57" s="1"/>
      <c r="J57" s="1"/>
      <c r="K57" s="1"/>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row>
    <row r="58" spans="1:71" s="111" customFormat="1">
      <c r="A58" s="1" t="s">
        <v>374</v>
      </c>
      <c r="B58" s="457">
        <v>2.5</v>
      </c>
      <c r="E58" s="1">
        <v>54</v>
      </c>
      <c r="F58" s="1"/>
      <c r="G58" s="102"/>
      <c r="H58" s="1"/>
      <c r="I58" s="1"/>
      <c r="J58" s="1"/>
      <c r="K58" s="1"/>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c r="AU58" s="174"/>
      <c r="AV58" s="174"/>
      <c r="AW58" s="174"/>
      <c r="AX58" s="174"/>
      <c r="AY58" s="174"/>
      <c r="AZ58" s="174"/>
      <c r="BA58" s="174"/>
      <c r="BB58" s="174"/>
      <c r="BC58" s="174"/>
      <c r="BD58" s="174"/>
      <c r="BE58" s="174"/>
      <c r="BF58" s="174"/>
      <c r="BG58" s="174"/>
      <c r="BH58" s="174"/>
      <c r="BI58" s="174"/>
      <c r="BJ58" s="174"/>
      <c r="BK58" s="174"/>
      <c r="BL58" s="174"/>
      <c r="BM58" s="174"/>
      <c r="BN58" s="174"/>
      <c r="BO58" s="174"/>
      <c r="BP58" s="174"/>
      <c r="BQ58" s="174"/>
      <c r="BR58" s="174"/>
      <c r="BS58" s="174"/>
    </row>
    <row r="59" spans="1:71" s="111" customFormat="1">
      <c r="A59" s="1" t="s">
        <v>375</v>
      </c>
      <c r="B59" s="457">
        <v>10</v>
      </c>
      <c r="E59" s="1">
        <v>55</v>
      </c>
      <c r="F59" s="1"/>
      <c r="G59" s="3"/>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row>
    <row r="60" spans="1:71" s="112" customFormat="1">
      <c r="A60" s="1"/>
      <c r="B60" s="459"/>
      <c r="C60" s="185"/>
      <c r="D60" s="185"/>
      <c r="E60" s="1">
        <v>56</v>
      </c>
      <c r="F60" s="1"/>
      <c r="G60" s="16" t="s">
        <v>1</v>
      </c>
      <c r="H60" s="16"/>
      <c r="I60" s="16"/>
      <c r="J60" s="17"/>
      <c r="K60" s="17"/>
      <c r="L60" s="340">
        <f>SUM(L61:L77)</f>
        <v>2003.25</v>
      </c>
      <c r="M60" s="340">
        <f t="shared" ref="M60:AN60" si="41">SUM(M61:M77)</f>
        <v>2000</v>
      </c>
      <c r="N60" s="340">
        <f t="shared" si="41"/>
        <v>2003.25</v>
      </c>
      <c r="O60" s="340">
        <f t="shared" si="41"/>
        <v>2003.25</v>
      </c>
      <c r="P60" s="340">
        <f t="shared" si="41"/>
        <v>2006.5</v>
      </c>
      <c r="Q60" s="340">
        <f t="shared" si="41"/>
        <v>2009.75</v>
      </c>
      <c r="R60" s="340">
        <f t="shared" si="41"/>
        <v>2016.25</v>
      </c>
      <c r="S60" s="340">
        <f>SUM(S61:S77)</f>
        <v>2026</v>
      </c>
      <c r="T60" s="340">
        <f t="shared" si="41"/>
        <v>2042.25</v>
      </c>
      <c r="U60" s="340">
        <f t="shared" si="41"/>
        <v>2068.25</v>
      </c>
      <c r="V60" s="340">
        <f t="shared" si="41"/>
        <v>2110.5</v>
      </c>
      <c r="W60" s="340">
        <f t="shared" si="41"/>
        <v>2178.75</v>
      </c>
      <c r="X60" s="340">
        <f t="shared" si="41"/>
        <v>2023.4</v>
      </c>
      <c r="Y60" s="340">
        <f t="shared" si="41"/>
        <v>2024.57</v>
      </c>
      <c r="Z60" s="340">
        <f t="shared" si="41"/>
        <v>2025.7985000000001</v>
      </c>
      <c r="AA60" s="340">
        <f t="shared" si="41"/>
        <v>2027.0884249999999</v>
      </c>
      <c r="AB60" s="340">
        <f t="shared" si="41"/>
        <v>2028.44284625</v>
      </c>
      <c r="AC60" s="340">
        <f t="shared" si="41"/>
        <v>2029.8649885625</v>
      </c>
      <c r="AD60" s="340">
        <f t="shared" si="41"/>
        <v>2031.3582379906252</v>
      </c>
      <c r="AE60" s="340">
        <f t="shared" si="41"/>
        <v>2032.9261498901562</v>
      </c>
      <c r="AF60" s="340">
        <f t="shared" si="41"/>
        <v>2034.5724573846642</v>
      </c>
      <c r="AG60" s="340">
        <f t="shared" si="41"/>
        <v>2036.3010802538972</v>
      </c>
      <c r="AH60" s="340">
        <f t="shared" si="41"/>
        <v>2038.1161342665921</v>
      </c>
      <c r="AI60" s="340">
        <f t="shared" si="41"/>
        <v>2040.0219409799217</v>
      </c>
      <c r="AJ60" s="340">
        <f t="shared" si="41"/>
        <v>2042.0230380289179</v>
      </c>
      <c r="AK60" s="340">
        <f t="shared" si="41"/>
        <v>2044.1241899303639</v>
      </c>
      <c r="AL60" s="340">
        <f t="shared" si="41"/>
        <v>2046.330399426882</v>
      </c>
      <c r="AM60" s="340">
        <f t="shared" si="41"/>
        <v>2048.6469193982261</v>
      </c>
      <c r="AN60" s="340">
        <f t="shared" si="41"/>
        <v>2051.0792653681374</v>
      </c>
      <c r="AO60" s="340">
        <f>SUM(AO61:AO77)</f>
        <v>2053.6332286365441</v>
      </c>
      <c r="AP60" s="340">
        <f t="shared" ref="AP60:AX60" si="42">SUM(AP61:AP77)</f>
        <v>2056.3148900683714</v>
      </c>
      <c r="AQ60" s="340">
        <f t="shared" si="42"/>
        <v>2059.1306345717903</v>
      </c>
      <c r="AR60" s="340">
        <f t="shared" si="42"/>
        <v>2062.0871663003791</v>
      </c>
      <c r="AS60" s="340">
        <f t="shared" si="42"/>
        <v>2065.1915246153985</v>
      </c>
      <c r="AT60" s="340">
        <f t="shared" si="42"/>
        <v>2068.4511008461686</v>
      </c>
      <c r="AU60" s="340">
        <f t="shared" si="42"/>
        <v>2071.8736558884766</v>
      </c>
      <c r="AV60" s="340">
        <f t="shared" si="42"/>
        <v>2075.4673386829008</v>
      </c>
      <c r="AW60" s="340">
        <f t="shared" si="42"/>
        <v>2079.2407056170459</v>
      </c>
      <c r="AX60" s="340">
        <f t="shared" si="42"/>
        <v>2083.2027408978979</v>
      </c>
      <c r="AY60" s="340">
        <f>SUM(AY61:AY77)</f>
        <v>2087.3628779427927</v>
      </c>
      <c r="AZ60" s="340">
        <f t="shared" ref="AZ60:BK60" si="43">SUM(AZ61:AZ77)</f>
        <v>2091.7310218399325</v>
      </c>
      <c r="BA60" s="340">
        <f t="shared" si="43"/>
        <v>2096.3175729319291</v>
      </c>
      <c r="BB60" s="340">
        <f t="shared" si="43"/>
        <v>2101.1334515785256</v>
      </c>
      <c r="BC60" s="340">
        <f t="shared" si="43"/>
        <v>2106.1901241574519</v>
      </c>
      <c r="BD60" s="340">
        <f t="shared" si="43"/>
        <v>2111.4996303653243</v>
      </c>
      <c r="BE60" s="340">
        <f t="shared" si="43"/>
        <v>2117.0746118835914</v>
      </c>
      <c r="BF60" s="340">
        <f t="shared" si="43"/>
        <v>2122.9283424777705</v>
      </c>
      <c r="BG60" s="340">
        <f t="shared" si="43"/>
        <v>2129.074759601659</v>
      </c>
      <c r="BH60" s="340">
        <f t="shared" si="43"/>
        <v>2135.5284975817412</v>
      </c>
      <c r="BI60" s="340">
        <f t="shared" si="43"/>
        <v>2142.3049224608289</v>
      </c>
      <c r="BJ60" s="340">
        <f t="shared" si="43"/>
        <v>2149.4201685838707</v>
      </c>
      <c r="BK60" s="340">
        <f t="shared" si="43"/>
        <v>2156.891177013064</v>
      </c>
      <c r="BL60" s="340">
        <f>SUM(BL61:BL77)</f>
        <v>2164.7357358637173</v>
      </c>
      <c r="BM60" s="340">
        <f t="shared" ref="BM60:BS60" si="44">SUM(BM61:BM77)</f>
        <v>2172.972522656903</v>
      </c>
      <c r="BN60" s="340">
        <f t="shared" si="44"/>
        <v>2181.6211487897481</v>
      </c>
      <c r="BO60" s="340">
        <f t="shared" si="44"/>
        <v>2190.7022062292353</v>
      </c>
      <c r="BP60" s="340">
        <f t="shared" si="44"/>
        <v>2200.2373165406971</v>
      </c>
      <c r="BQ60" s="340">
        <f t="shared" si="44"/>
        <v>2210.2491823677319</v>
      </c>
      <c r="BR60" s="340">
        <f t="shared" si="44"/>
        <v>2220.7616414861186</v>
      </c>
      <c r="BS60" s="340">
        <f t="shared" si="44"/>
        <v>2231.7997235604244</v>
      </c>
    </row>
    <row r="61" spans="1:71" s="113" customFormat="1">
      <c r="A61" s="1" t="s">
        <v>376</v>
      </c>
      <c r="B61" s="457">
        <v>1000</v>
      </c>
      <c r="C61" s="111"/>
      <c r="D61" s="111"/>
      <c r="E61" s="1">
        <v>57</v>
      </c>
      <c r="F61" s="1"/>
      <c r="G61" s="109"/>
      <c r="H61" s="1"/>
      <c r="I61" s="1"/>
      <c r="J61" s="2"/>
      <c r="K61" s="1"/>
      <c r="L61" s="343"/>
      <c r="M61" s="343"/>
      <c r="N61" s="343"/>
      <c r="O61" s="343"/>
      <c r="P61" s="343"/>
      <c r="Q61" s="343"/>
      <c r="R61" s="343"/>
      <c r="S61" s="343"/>
      <c r="T61" s="343"/>
      <c r="U61" s="343"/>
      <c r="V61" s="343"/>
      <c r="W61" s="343"/>
      <c r="X61" s="403"/>
      <c r="Y61" s="403"/>
      <c r="Z61" s="403"/>
      <c r="AA61" s="403"/>
      <c r="AB61" s="403"/>
      <c r="AC61" s="403"/>
      <c r="AD61" s="403"/>
      <c r="AE61" s="403"/>
      <c r="AF61" s="403"/>
      <c r="AG61" s="403"/>
      <c r="AH61" s="403"/>
      <c r="AI61" s="403"/>
      <c r="AJ61" s="403"/>
      <c r="AK61" s="403"/>
      <c r="AL61" s="403"/>
      <c r="AM61" s="403"/>
      <c r="AN61" s="403"/>
      <c r="AO61" s="403"/>
      <c r="AP61" s="403"/>
      <c r="AQ61" s="403"/>
      <c r="AR61" s="403"/>
      <c r="AS61" s="403"/>
      <c r="AT61" s="403"/>
      <c r="AU61" s="403"/>
      <c r="AV61" s="403"/>
      <c r="AW61" s="403"/>
      <c r="AX61" s="403"/>
      <c r="AY61" s="403"/>
      <c r="AZ61" s="403"/>
      <c r="BA61" s="403"/>
      <c r="BB61" s="403"/>
      <c r="BC61" s="403"/>
      <c r="BD61" s="403"/>
      <c r="BE61" s="403"/>
      <c r="BF61" s="403"/>
      <c r="BG61" s="403"/>
      <c r="BH61" s="403"/>
      <c r="BI61" s="403"/>
      <c r="BJ61" s="403"/>
      <c r="BK61" s="403"/>
      <c r="BL61" s="403"/>
      <c r="BM61" s="403"/>
      <c r="BN61" s="403"/>
      <c r="BO61" s="403"/>
      <c r="BP61" s="403"/>
      <c r="BQ61" s="403"/>
      <c r="BR61" s="403"/>
      <c r="BS61" s="403"/>
    </row>
    <row r="62" spans="1:71" s="114" customFormat="1">
      <c r="A62" s="1"/>
      <c r="B62" s="459"/>
      <c r="C62" s="111"/>
      <c r="D62" s="111"/>
      <c r="E62" s="1">
        <v>58</v>
      </c>
      <c r="F62" s="1"/>
      <c r="G62" s="102"/>
      <c r="H62" s="1" t="str">
        <f>+H26</f>
        <v>Merchant A</v>
      </c>
      <c r="I62" s="1"/>
      <c r="J62" s="1"/>
      <c r="K62" s="1"/>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row>
    <row r="63" spans="1:71">
      <c r="A63" s="1" t="s">
        <v>423</v>
      </c>
      <c r="B63" s="450">
        <v>0.9</v>
      </c>
      <c r="C63" s="111"/>
      <c r="D63" s="111"/>
      <c r="E63" s="1">
        <v>59</v>
      </c>
      <c r="G63" s="102"/>
      <c r="H63" s="1" t="str">
        <f t="shared" ref="H63:H66" si="45">+H27</f>
        <v>Merchant B</v>
      </c>
      <c r="J63" s="2"/>
      <c r="L63" s="337"/>
      <c r="M63" s="337"/>
      <c r="N63" s="337"/>
      <c r="O63" s="337"/>
      <c r="P63" s="337"/>
      <c r="Q63" s="337"/>
      <c r="R63" s="337"/>
      <c r="S63" s="337"/>
      <c r="T63" s="337"/>
      <c r="U63" s="337"/>
      <c r="V63" s="337"/>
      <c r="W63" s="337"/>
      <c r="X63" s="337"/>
      <c r="Y63" s="337"/>
      <c r="Z63" s="337"/>
      <c r="AA63" s="337"/>
      <c r="AB63" s="337"/>
      <c r="AC63" s="337"/>
      <c r="AD63" s="337"/>
      <c r="AE63" s="337"/>
      <c r="AF63" s="337"/>
      <c r="AG63" s="337"/>
      <c r="AH63" s="337"/>
      <c r="AI63" s="337"/>
      <c r="AJ63" s="337"/>
      <c r="AK63" s="337"/>
      <c r="AL63" s="337"/>
      <c r="AM63" s="337"/>
      <c r="AN63" s="337"/>
      <c r="AO63" s="337"/>
      <c r="AP63" s="337"/>
      <c r="AQ63" s="337"/>
      <c r="AR63" s="337"/>
      <c r="AS63" s="337"/>
      <c r="AT63" s="337"/>
      <c r="AU63" s="337"/>
      <c r="AV63" s="337"/>
      <c r="AW63" s="337"/>
      <c r="AX63" s="337"/>
      <c r="AY63" s="337"/>
      <c r="AZ63" s="337"/>
      <c r="BA63" s="337"/>
      <c r="BB63" s="337"/>
      <c r="BC63" s="337"/>
      <c r="BD63" s="337"/>
      <c r="BE63" s="337"/>
      <c r="BF63" s="337"/>
      <c r="BG63" s="337"/>
      <c r="BH63" s="337"/>
      <c r="BI63" s="337"/>
      <c r="BJ63" s="337"/>
      <c r="BK63" s="337"/>
      <c r="BL63" s="337"/>
      <c r="BM63" s="337"/>
      <c r="BN63" s="337"/>
      <c r="BO63" s="337"/>
      <c r="BP63" s="337"/>
      <c r="BQ63" s="337"/>
      <c r="BR63" s="337"/>
      <c r="BS63" s="337"/>
    </row>
    <row r="64" spans="1:71">
      <c r="A64" s="1" t="s">
        <v>424</v>
      </c>
      <c r="B64" s="161">
        <f>1-B63</f>
        <v>9.9999999999999978E-2</v>
      </c>
      <c r="C64" s="111"/>
      <c r="D64" s="111"/>
      <c r="E64" s="1">
        <v>60</v>
      </c>
      <c r="G64" s="102"/>
      <c r="H64" s="1" t="str">
        <f t="shared" si="45"/>
        <v>Merchant C</v>
      </c>
      <c r="J64" s="2"/>
      <c r="L64" s="337"/>
      <c r="M64" s="337"/>
      <c r="N64" s="337"/>
      <c r="O64" s="337"/>
      <c r="P64" s="337"/>
      <c r="Q64" s="337"/>
      <c r="R64" s="337"/>
      <c r="S64" s="337"/>
      <c r="T64" s="337"/>
      <c r="U64" s="337"/>
      <c r="V64" s="337"/>
      <c r="W64" s="337"/>
      <c r="X64" s="337"/>
      <c r="Y64" s="337"/>
      <c r="Z64" s="337"/>
      <c r="AA64" s="337"/>
      <c r="AB64" s="337"/>
      <c r="AC64" s="337"/>
      <c r="AD64" s="337"/>
      <c r="AE64" s="337"/>
      <c r="AF64" s="337"/>
      <c r="AG64" s="337"/>
      <c r="AH64" s="337"/>
      <c r="AI64" s="337"/>
      <c r="AJ64" s="337"/>
      <c r="AK64" s="337"/>
      <c r="AL64" s="337"/>
      <c r="AM64" s="337"/>
      <c r="AN64" s="337"/>
      <c r="AO64" s="337"/>
      <c r="AP64" s="337"/>
      <c r="AQ64" s="337"/>
      <c r="AR64" s="337"/>
      <c r="AS64" s="337"/>
      <c r="AT64" s="337"/>
      <c r="AU64" s="337"/>
      <c r="AV64" s="337"/>
      <c r="AW64" s="337"/>
      <c r="AX64" s="337"/>
      <c r="AY64" s="337"/>
      <c r="AZ64" s="337"/>
      <c r="BA64" s="337"/>
      <c r="BB64" s="337"/>
      <c r="BC64" s="337"/>
      <c r="BD64" s="337"/>
      <c r="BE64" s="337"/>
      <c r="BF64" s="337"/>
      <c r="BG64" s="337"/>
      <c r="BH64" s="337"/>
      <c r="BI64" s="337"/>
      <c r="BJ64" s="337"/>
      <c r="BK64" s="337"/>
      <c r="BL64" s="337"/>
      <c r="BM64" s="337"/>
      <c r="BN64" s="337"/>
      <c r="BO64" s="337"/>
      <c r="BP64" s="337"/>
      <c r="BQ64" s="337"/>
      <c r="BR64" s="337"/>
      <c r="BS64" s="337"/>
    </row>
    <row r="65" spans="1:77">
      <c r="B65" s="158"/>
      <c r="C65" s="111"/>
      <c r="D65" s="111"/>
      <c r="E65" s="1">
        <v>61</v>
      </c>
      <c r="G65" s="102"/>
      <c r="H65" s="1" t="str">
        <f t="shared" si="45"/>
        <v>Merchant D</v>
      </c>
      <c r="J65" s="2"/>
      <c r="L65" s="337"/>
      <c r="M65" s="337"/>
      <c r="N65" s="337"/>
      <c r="O65" s="337"/>
      <c r="P65" s="337"/>
      <c r="Q65" s="337"/>
      <c r="R65" s="337"/>
      <c r="S65" s="337"/>
      <c r="T65" s="337"/>
      <c r="U65" s="337"/>
      <c r="V65" s="337"/>
      <c r="W65" s="337"/>
      <c r="X65" s="337"/>
      <c r="Y65" s="337"/>
      <c r="Z65" s="337"/>
      <c r="AA65" s="337"/>
      <c r="AB65" s="337"/>
      <c r="AC65" s="337"/>
      <c r="AD65" s="337"/>
      <c r="AE65" s="337"/>
      <c r="AF65" s="337"/>
      <c r="AG65" s="337"/>
      <c r="AH65" s="337"/>
      <c r="AI65" s="337"/>
      <c r="AJ65" s="337"/>
      <c r="AK65" s="337"/>
      <c r="AL65" s="337"/>
      <c r="AM65" s="337"/>
      <c r="AN65" s="337"/>
      <c r="AO65" s="337"/>
      <c r="AP65" s="337"/>
      <c r="AQ65" s="337"/>
      <c r="AR65" s="337"/>
      <c r="AS65" s="337"/>
      <c r="AT65" s="337"/>
      <c r="AU65" s="337"/>
      <c r="AV65" s="337"/>
      <c r="AW65" s="337"/>
      <c r="AX65" s="337"/>
      <c r="AY65" s="337"/>
      <c r="AZ65" s="337"/>
      <c r="BA65" s="337"/>
      <c r="BB65" s="337"/>
      <c r="BC65" s="337"/>
      <c r="BD65" s="337"/>
      <c r="BE65" s="337"/>
      <c r="BF65" s="337"/>
      <c r="BG65" s="337"/>
      <c r="BH65" s="337"/>
      <c r="BI65" s="337"/>
      <c r="BJ65" s="337"/>
      <c r="BK65" s="337"/>
      <c r="BL65" s="337"/>
      <c r="BM65" s="337"/>
      <c r="BN65" s="337"/>
      <c r="BO65" s="337"/>
      <c r="BP65" s="337"/>
      <c r="BQ65" s="337"/>
      <c r="BR65" s="337"/>
      <c r="BS65" s="337"/>
    </row>
    <row r="66" spans="1:77" s="4" customFormat="1">
      <c r="A66" s="1"/>
      <c r="B66" s="180"/>
      <c r="C66" s="111"/>
      <c r="D66" s="111"/>
      <c r="E66" s="1">
        <v>62</v>
      </c>
      <c r="F66" s="1"/>
      <c r="G66" s="102"/>
      <c r="H66" s="1" t="str">
        <f t="shared" si="45"/>
        <v>Merchant E</v>
      </c>
      <c r="I66" s="1"/>
      <c r="J66" s="106"/>
      <c r="K66" s="106"/>
      <c r="L66" s="337"/>
      <c r="M66" s="337"/>
      <c r="N66" s="337"/>
      <c r="O66" s="337"/>
      <c r="P66" s="337"/>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37"/>
      <c r="AT66" s="337"/>
      <c r="AU66" s="337"/>
      <c r="AV66" s="337"/>
      <c r="AW66" s="337"/>
      <c r="AX66" s="337"/>
      <c r="AY66" s="337"/>
      <c r="AZ66" s="337"/>
      <c r="BA66" s="337"/>
      <c r="BB66" s="337"/>
      <c r="BC66" s="337"/>
      <c r="BD66" s="337"/>
      <c r="BE66" s="337"/>
      <c r="BF66" s="337"/>
      <c r="BG66" s="337"/>
      <c r="BH66" s="337"/>
      <c r="BI66" s="337"/>
      <c r="BJ66" s="337"/>
      <c r="BK66" s="337"/>
      <c r="BL66" s="337"/>
      <c r="BM66" s="337"/>
      <c r="BN66" s="337"/>
      <c r="BO66" s="337"/>
      <c r="BP66" s="337"/>
      <c r="BQ66" s="337"/>
      <c r="BR66" s="337"/>
      <c r="BS66" s="337"/>
    </row>
    <row r="67" spans="1:77">
      <c r="B67" s="180"/>
      <c r="C67" s="112"/>
      <c r="D67" s="112"/>
      <c r="E67" s="1">
        <v>63</v>
      </c>
      <c r="G67" s="102"/>
      <c r="J67" s="2"/>
      <c r="L67" s="337"/>
      <c r="M67" s="337"/>
      <c r="N67" s="337"/>
      <c r="O67" s="337"/>
      <c r="P67" s="337"/>
      <c r="Q67" s="337"/>
      <c r="R67" s="337"/>
      <c r="S67" s="337"/>
      <c r="T67" s="337"/>
      <c r="U67" s="337"/>
      <c r="V67" s="337"/>
      <c r="W67" s="337"/>
      <c r="X67" s="337"/>
      <c r="Y67" s="337"/>
      <c r="Z67" s="337"/>
      <c r="AA67" s="337"/>
      <c r="AB67" s="337"/>
      <c r="AC67" s="337"/>
      <c r="AD67" s="337"/>
      <c r="AE67" s="337"/>
      <c r="AF67" s="337"/>
      <c r="AG67" s="337"/>
      <c r="AH67" s="337"/>
      <c r="AI67" s="337"/>
      <c r="AJ67" s="337"/>
      <c r="AK67" s="337"/>
      <c r="AL67" s="337"/>
      <c r="AM67" s="337"/>
      <c r="AN67" s="337"/>
      <c r="AO67" s="337"/>
      <c r="AP67" s="337"/>
      <c r="AQ67" s="337"/>
      <c r="AR67" s="337"/>
      <c r="AS67" s="337"/>
      <c r="AT67" s="337"/>
      <c r="AU67" s="337"/>
      <c r="AV67" s="337"/>
      <c r="AW67" s="337"/>
      <c r="AX67" s="337"/>
      <c r="AY67" s="337"/>
      <c r="AZ67" s="337"/>
      <c r="BA67" s="337"/>
      <c r="BB67" s="337"/>
      <c r="BC67" s="337"/>
      <c r="BD67" s="337"/>
      <c r="BE67" s="337"/>
      <c r="BF67" s="337"/>
      <c r="BG67" s="337"/>
      <c r="BH67" s="337"/>
      <c r="BI67" s="337"/>
      <c r="BJ67" s="337"/>
      <c r="BK67" s="337"/>
      <c r="BL67" s="337"/>
      <c r="BM67" s="337"/>
      <c r="BN67" s="337"/>
      <c r="BO67" s="337"/>
      <c r="BP67" s="337"/>
      <c r="BQ67" s="337"/>
      <c r="BR67" s="337"/>
      <c r="BS67" s="337"/>
    </row>
    <row r="68" spans="1:77" s="171" customFormat="1">
      <c r="A68" s="1"/>
      <c r="B68" s="180"/>
      <c r="C68" s="112"/>
      <c r="D68" s="112"/>
      <c r="E68" s="1">
        <v>64</v>
      </c>
      <c r="F68" s="1"/>
      <c r="G68" s="102"/>
      <c r="H68" s="20" t="s">
        <v>422</v>
      </c>
      <c r="I68" s="1"/>
      <c r="J68" s="2"/>
      <c r="K68" s="1"/>
      <c r="L68" s="356">
        <f t="shared" ref="L68:Q68" si="46">(L51-K51)*($B$63*$B$58+$B$64*$B$59)</f>
        <v>3.25</v>
      </c>
      <c r="M68" s="356">
        <f t="shared" si="46"/>
        <v>0</v>
      </c>
      <c r="N68" s="356">
        <f t="shared" si="46"/>
        <v>3.25</v>
      </c>
      <c r="O68" s="356">
        <f t="shared" si="46"/>
        <v>3.25</v>
      </c>
      <c r="P68" s="356">
        <f t="shared" si="46"/>
        <v>6.5</v>
      </c>
      <c r="Q68" s="356">
        <f t="shared" si="46"/>
        <v>9.75</v>
      </c>
      <c r="R68" s="356">
        <f t="shared" ref="R68:BS68" si="47">(R51-Q51)*($B$63*$B$58+$B$64*$B$59)</f>
        <v>16.25</v>
      </c>
      <c r="S68" s="356">
        <f t="shared" si="47"/>
        <v>26</v>
      </c>
      <c r="T68" s="356">
        <f t="shared" si="47"/>
        <v>42.25</v>
      </c>
      <c r="U68" s="356">
        <f t="shared" si="47"/>
        <v>68.25</v>
      </c>
      <c r="V68" s="356">
        <f t="shared" si="47"/>
        <v>110.5</v>
      </c>
      <c r="W68" s="356">
        <f t="shared" si="47"/>
        <v>178.75</v>
      </c>
      <c r="X68" s="356">
        <f t="shared" si="47"/>
        <v>23.400000000000055</v>
      </c>
      <c r="Y68" s="356">
        <f t="shared" si="47"/>
        <v>24.570000000000007</v>
      </c>
      <c r="Z68" s="356">
        <f t="shared" si="47"/>
        <v>25.798500000000054</v>
      </c>
      <c r="AA68" s="356">
        <f t="shared" si="47"/>
        <v>27.088425000000015</v>
      </c>
      <c r="AB68" s="356">
        <f t="shared" si="47"/>
        <v>28.442846249999988</v>
      </c>
      <c r="AC68" s="356">
        <f t="shared" si="47"/>
        <v>29.864988562500052</v>
      </c>
      <c r="AD68" s="356">
        <f t="shared" si="47"/>
        <v>31.358237990625078</v>
      </c>
      <c r="AE68" s="356">
        <f t="shared" si="47"/>
        <v>32.926149890156253</v>
      </c>
      <c r="AF68" s="356">
        <f t="shared" si="47"/>
        <v>34.572457384664112</v>
      </c>
      <c r="AG68" s="356">
        <f t="shared" si="47"/>
        <v>36.301080253897304</v>
      </c>
      <c r="AH68" s="356">
        <f t="shared" si="47"/>
        <v>38.116134266592155</v>
      </c>
      <c r="AI68" s="356">
        <f t="shared" si="47"/>
        <v>40.021940979921837</v>
      </c>
      <c r="AJ68" s="356">
        <f t="shared" si="47"/>
        <v>42.023038028917938</v>
      </c>
      <c r="AK68" s="356">
        <f t="shared" si="47"/>
        <v>44.124189930363798</v>
      </c>
      <c r="AL68" s="356">
        <f t="shared" si="47"/>
        <v>46.330399426882025</v>
      </c>
      <c r="AM68" s="356">
        <f t="shared" si="47"/>
        <v>48.646919398226089</v>
      </c>
      <c r="AN68" s="356">
        <f t="shared" si="47"/>
        <v>51.079265368137357</v>
      </c>
      <c r="AO68" s="356">
        <f t="shared" si="47"/>
        <v>53.633228636544317</v>
      </c>
      <c r="AP68" s="356">
        <f t="shared" si="47"/>
        <v>56.31489006837144</v>
      </c>
      <c r="AQ68" s="356">
        <f t="shared" si="47"/>
        <v>59.13063457179004</v>
      </c>
      <c r="AR68" s="356">
        <f t="shared" si="47"/>
        <v>62.087166300379394</v>
      </c>
      <c r="AS68" s="356">
        <f t="shared" si="47"/>
        <v>65.191524615398706</v>
      </c>
      <c r="AT68" s="356">
        <f t="shared" si="47"/>
        <v>68.451100846168558</v>
      </c>
      <c r="AU68" s="356">
        <f t="shared" si="47"/>
        <v>71.873655888476662</v>
      </c>
      <c r="AV68" s="356">
        <f t="shared" si="47"/>
        <v>75.467338682900532</v>
      </c>
      <c r="AW68" s="356">
        <f t="shared" si="47"/>
        <v>79.240705617046132</v>
      </c>
      <c r="AX68" s="356">
        <f t="shared" si="47"/>
        <v>83.202740897897939</v>
      </c>
      <c r="AY68" s="356">
        <f t="shared" si="47"/>
        <v>87.362877942792892</v>
      </c>
      <c r="AZ68" s="356">
        <f t="shared" si="47"/>
        <v>91.731021839932481</v>
      </c>
      <c r="BA68" s="356">
        <f t="shared" si="47"/>
        <v>96.317572931929419</v>
      </c>
      <c r="BB68" s="356">
        <f t="shared" si="47"/>
        <v>101.13345157852578</v>
      </c>
      <c r="BC68" s="356">
        <f t="shared" si="47"/>
        <v>106.19012415745198</v>
      </c>
      <c r="BD68" s="356">
        <f t="shared" si="47"/>
        <v>111.49963036532409</v>
      </c>
      <c r="BE68" s="356">
        <f t="shared" si="47"/>
        <v>117.07461188359107</v>
      </c>
      <c r="BF68" s="356">
        <f t="shared" si="47"/>
        <v>122.92834247777031</v>
      </c>
      <c r="BG68" s="356">
        <f t="shared" si="47"/>
        <v>129.074759601659</v>
      </c>
      <c r="BH68" s="356">
        <f t="shared" si="47"/>
        <v>135.52849758174145</v>
      </c>
      <c r="BI68" s="356">
        <f t="shared" si="47"/>
        <v>142.30492246082883</v>
      </c>
      <c r="BJ68" s="356">
        <f t="shared" si="47"/>
        <v>149.42016858387072</v>
      </c>
      <c r="BK68" s="356">
        <f t="shared" si="47"/>
        <v>156.89117701306387</v>
      </c>
      <c r="BL68" s="356">
        <f t="shared" si="47"/>
        <v>164.73573586371734</v>
      </c>
      <c r="BM68" s="356">
        <f t="shared" si="47"/>
        <v>172.97252265690304</v>
      </c>
      <c r="BN68" s="356">
        <f t="shared" si="47"/>
        <v>181.62114878974819</v>
      </c>
      <c r="BO68" s="356">
        <f t="shared" si="47"/>
        <v>190.70220622923523</v>
      </c>
      <c r="BP68" s="356">
        <f t="shared" si="47"/>
        <v>200.23731654069707</v>
      </c>
      <c r="BQ68" s="356">
        <f t="shared" si="47"/>
        <v>210.24918236773192</v>
      </c>
      <c r="BR68" s="356">
        <f t="shared" si="47"/>
        <v>220.76164148611866</v>
      </c>
      <c r="BS68" s="356">
        <f t="shared" si="47"/>
        <v>231.79972356042441</v>
      </c>
    </row>
    <row r="69" spans="1:77" s="171" customFormat="1">
      <c r="A69" s="1"/>
      <c r="B69" s="180"/>
      <c r="C69" s="112"/>
      <c r="D69" s="112"/>
      <c r="E69" s="1">
        <v>65</v>
      </c>
      <c r="F69" s="1"/>
      <c r="G69" s="102"/>
      <c r="H69" s="20"/>
      <c r="I69" s="1"/>
      <c r="J69" s="2"/>
      <c r="K69" s="1"/>
      <c r="L69" s="356"/>
      <c r="M69" s="356"/>
      <c r="N69" s="356"/>
      <c r="O69" s="356"/>
      <c r="P69" s="356"/>
      <c r="Q69" s="356"/>
      <c r="R69" s="356"/>
      <c r="S69" s="356"/>
      <c r="T69" s="356"/>
      <c r="U69" s="356"/>
      <c r="V69" s="356"/>
      <c r="W69" s="356"/>
      <c r="X69" s="356"/>
      <c r="Y69" s="356"/>
      <c r="Z69" s="356"/>
      <c r="AA69" s="356"/>
      <c r="AB69" s="356"/>
      <c r="AC69" s="356"/>
      <c r="AD69" s="356"/>
      <c r="AE69" s="356"/>
      <c r="AF69" s="356"/>
      <c r="AG69" s="356"/>
      <c r="AH69" s="356"/>
      <c r="AI69" s="356"/>
      <c r="AJ69" s="356"/>
      <c r="AK69" s="356"/>
      <c r="AL69" s="356"/>
      <c r="AM69" s="356"/>
      <c r="AN69" s="356"/>
      <c r="AO69" s="356"/>
      <c r="AP69" s="356"/>
      <c r="AQ69" s="356"/>
      <c r="AR69" s="356"/>
      <c r="AS69" s="356"/>
      <c r="AT69" s="356"/>
      <c r="AU69" s="356"/>
      <c r="AV69" s="356"/>
      <c r="AW69" s="356"/>
      <c r="AX69" s="356"/>
      <c r="AY69" s="356"/>
      <c r="AZ69" s="356"/>
      <c r="BA69" s="356"/>
      <c r="BB69" s="356"/>
      <c r="BC69" s="356"/>
      <c r="BD69" s="356"/>
      <c r="BE69" s="356"/>
      <c r="BF69" s="356"/>
      <c r="BG69" s="356"/>
      <c r="BH69" s="356"/>
      <c r="BI69" s="356"/>
      <c r="BJ69" s="356"/>
      <c r="BK69" s="356"/>
      <c r="BL69" s="356"/>
      <c r="BM69" s="356"/>
      <c r="BN69" s="356"/>
      <c r="BO69" s="356"/>
      <c r="BP69" s="356"/>
      <c r="BQ69" s="356"/>
      <c r="BR69" s="356"/>
      <c r="BS69" s="356"/>
    </row>
    <row r="70" spans="1:77" s="171" customFormat="1">
      <c r="A70" s="1"/>
      <c r="B70" s="180"/>
      <c r="C70" s="112"/>
      <c r="D70" s="112"/>
      <c r="E70" s="1">
        <v>66</v>
      </c>
      <c r="F70" s="1"/>
      <c r="G70" s="102"/>
      <c r="H70" s="20" t="s">
        <v>353</v>
      </c>
      <c r="I70" s="1"/>
      <c r="J70" s="2"/>
      <c r="K70" s="1"/>
      <c r="L70" s="356">
        <f t="shared" ref="L70:AQ70" si="48">$B$55</f>
        <v>1000</v>
      </c>
      <c r="M70" s="356">
        <f t="shared" si="48"/>
        <v>1000</v>
      </c>
      <c r="N70" s="356">
        <f t="shared" si="48"/>
        <v>1000</v>
      </c>
      <c r="O70" s="356">
        <f t="shared" si="48"/>
        <v>1000</v>
      </c>
      <c r="P70" s="356">
        <f t="shared" si="48"/>
        <v>1000</v>
      </c>
      <c r="Q70" s="356">
        <f t="shared" si="48"/>
        <v>1000</v>
      </c>
      <c r="R70" s="356">
        <f t="shared" si="48"/>
        <v>1000</v>
      </c>
      <c r="S70" s="356">
        <f t="shared" si="48"/>
        <v>1000</v>
      </c>
      <c r="T70" s="356">
        <f t="shared" si="48"/>
        <v>1000</v>
      </c>
      <c r="U70" s="356">
        <f t="shared" si="48"/>
        <v>1000</v>
      </c>
      <c r="V70" s="356">
        <f t="shared" si="48"/>
        <v>1000</v>
      </c>
      <c r="W70" s="356">
        <f t="shared" si="48"/>
        <v>1000</v>
      </c>
      <c r="X70" s="356">
        <f t="shared" si="48"/>
        <v>1000</v>
      </c>
      <c r="Y70" s="356">
        <f t="shared" si="48"/>
        <v>1000</v>
      </c>
      <c r="Z70" s="356">
        <f t="shared" si="48"/>
        <v>1000</v>
      </c>
      <c r="AA70" s="356">
        <f t="shared" si="48"/>
        <v>1000</v>
      </c>
      <c r="AB70" s="356">
        <f t="shared" si="48"/>
        <v>1000</v>
      </c>
      <c r="AC70" s="356">
        <f t="shared" si="48"/>
        <v>1000</v>
      </c>
      <c r="AD70" s="356">
        <f t="shared" si="48"/>
        <v>1000</v>
      </c>
      <c r="AE70" s="356">
        <f t="shared" si="48"/>
        <v>1000</v>
      </c>
      <c r="AF70" s="356">
        <f t="shared" si="48"/>
        <v>1000</v>
      </c>
      <c r="AG70" s="356">
        <f t="shared" si="48"/>
        <v>1000</v>
      </c>
      <c r="AH70" s="356">
        <f t="shared" si="48"/>
        <v>1000</v>
      </c>
      <c r="AI70" s="356">
        <f t="shared" si="48"/>
        <v>1000</v>
      </c>
      <c r="AJ70" s="356">
        <f t="shared" si="48"/>
        <v>1000</v>
      </c>
      <c r="AK70" s="356">
        <f t="shared" si="48"/>
        <v>1000</v>
      </c>
      <c r="AL70" s="356">
        <f t="shared" si="48"/>
        <v>1000</v>
      </c>
      <c r="AM70" s="356">
        <f t="shared" si="48"/>
        <v>1000</v>
      </c>
      <c r="AN70" s="356">
        <f t="shared" si="48"/>
        <v>1000</v>
      </c>
      <c r="AO70" s="356">
        <f t="shared" si="48"/>
        <v>1000</v>
      </c>
      <c r="AP70" s="356">
        <f t="shared" si="48"/>
        <v>1000</v>
      </c>
      <c r="AQ70" s="356">
        <f t="shared" si="48"/>
        <v>1000</v>
      </c>
      <c r="AR70" s="356">
        <f t="shared" ref="AR70:BS70" si="49">$B$55</f>
        <v>1000</v>
      </c>
      <c r="AS70" s="356">
        <f t="shared" si="49"/>
        <v>1000</v>
      </c>
      <c r="AT70" s="356">
        <f t="shared" si="49"/>
        <v>1000</v>
      </c>
      <c r="AU70" s="356">
        <f t="shared" si="49"/>
        <v>1000</v>
      </c>
      <c r="AV70" s="356">
        <f t="shared" si="49"/>
        <v>1000</v>
      </c>
      <c r="AW70" s="356">
        <f t="shared" si="49"/>
        <v>1000</v>
      </c>
      <c r="AX70" s="356">
        <f t="shared" si="49"/>
        <v>1000</v>
      </c>
      <c r="AY70" s="356">
        <f t="shared" si="49"/>
        <v>1000</v>
      </c>
      <c r="AZ70" s="356">
        <f t="shared" si="49"/>
        <v>1000</v>
      </c>
      <c r="BA70" s="356">
        <f t="shared" si="49"/>
        <v>1000</v>
      </c>
      <c r="BB70" s="356">
        <f t="shared" si="49"/>
        <v>1000</v>
      </c>
      <c r="BC70" s="356">
        <f t="shared" si="49"/>
        <v>1000</v>
      </c>
      <c r="BD70" s="356">
        <f t="shared" si="49"/>
        <v>1000</v>
      </c>
      <c r="BE70" s="356">
        <f t="shared" si="49"/>
        <v>1000</v>
      </c>
      <c r="BF70" s="356">
        <f t="shared" si="49"/>
        <v>1000</v>
      </c>
      <c r="BG70" s="356">
        <f t="shared" si="49"/>
        <v>1000</v>
      </c>
      <c r="BH70" s="356">
        <f t="shared" si="49"/>
        <v>1000</v>
      </c>
      <c r="BI70" s="356">
        <f t="shared" si="49"/>
        <v>1000</v>
      </c>
      <c r="BJ70" s="356">
        <f t="shared" si="49"/>
        <v>1000</v>
      </c>
      <c r="BK70" s="356">
        <f t="shared" si="49"/>
        <v>1000</v>
      </c>
      <c r="BL70" s="356">
        <f t="shared" si="49"/>
        <v>1000</v>
      </c>
      <c r="BM70" s="356">
        <f t="shared" si="49"/>
        <v>1000</v>
      </c>
      <c r="BN70" s="356">
        <f t="shared" si="49"/>
        <v>1000</v>
      </c>
      <c r="BO70" s="356">
        <f t="shared" si="49"/>
        <v>1000</v>
      </c>
      <c r="BP70" s="356">
        <f t="shared" si="49"/>
        <v>1000</v>
      </c>
      <c r="BQ70" s="356">
        <f t="shared" si="49"/>
        <v>1000</v>
      </c>
      <c r="BR70" s="356">
        <f t="shared" si="49"/>
        <v>1000</v>
      </c>
      <c r="BS70" s="356">
        <f t="shared" si="49"/>
        <v>1000</v>
      </c>
    </row>
    <row r="71" spans="1:77" s="171" customFormat="1">
      <c r="A71" s="1"/>
      <c r="B71" s="180"/>
      <c r="C71" s="1"/>
      <c r="D71" s="1"/>
      <c r="E71" s="1">
        <v>67</v>
      </c>
      <c r="F71" s="1"/>
      <c r="G71" s="102"/>
      <c r="H71" s="1" t="s">
        <v>377</v>
      </c>
      <c r="I71" s="1"/>
      <c r="J71" s="2"/>
      <c r="K71" s="1"/>
      <c r="L71" s="356">
        <f t="shared" ref="L71:AQ71" si="50">$B$61</f>
        <v>1000</v>
      </c>
      <c r="M71" s="356">
        <f t="shared" si="50"/>
        <v>1000</v>
      </c>
      <c r="N71" s="356">
        <f t="shared" si="50"/>
        <v>1000</v>
      </c>
      <c r="O71" s="356">
        <f t="shared" si="50"/>
        <v>1000</v>
      </c>
      <c r="P71" s="356">
        <f t="shared" si="50"/>
        <v>1000</v>
      </c>
      <c r="Q71" s="356">
        <f t="shared" si="50"/>
        <v>1000</v>
      </c>
      <c r="R71" s="356">
        <f t="shared" si="50"/>
        <v>1000</v>
      </c>
      <c r="S71" s="356">
        <f t="shared" si="50"/>
        <v>1000</v>
      </c>
      <c r="T71" s="356">
        <f t="shared" si="50"/>
        <v>1000</v>
      </c>
      <c r="U71" s="356">
        <f t="shared" si="50"/>
        <v>1000</v>
      </c>
      <c r="V71" s="356">
        <f t="shared" si="50"/>
        <v>1000</v>
      </c>
      <c r="W71" s="356">
        <f t="shared" si="50"/>
        <v>1000</v>
      </c>
      <c r="X71" s="356">
        <f t="shared" si="50"/>
        <v>1000</v>
      </c>
      <c r="Y71" s="356">
        <f t="shared" si="50"/>
        <v>1000</v>
      </c>
      <c r="Z71" s="356">
        <f t="shared" si="50"/>
        <v>1000</v>
      </c>
      <c r="AA71" s="356">
        <f t="shared" si="50"/>
        <v>1000</v>
      </c>
      <c r="AB71" s="356">
        <f t="shared" si="50"/>
        <v>1000</v>
      </c>
      <c r="AC71" s="356">
        <f t="shared" si="50"/>
        <v>1000</v>
      </c>
      <c r="AD71" s="356">
        <f t="shared" si="50"/>
        <v>1000</v>
      </c>
      <c r="AE71" s="356">
        <f t="shared" si="50"/>
        <v>1000</v>
      </c>
      <c r="AF71" s="356">
        <f t="shared" si="50"/>
        <v>1000</v>
      </c>
      <c r="AG71" s="356">
        <f t="shared" si="50"/>
        <v>1000</v>
      </c>
      <c r="AH71" s="356">
        <f t="shared" si="50"/>
        <v>1000</v>
      </c>
      <c r="AI71" s="356">
        <f t="shared" si="50"/>
        <v>1000</v>
      </c>
      <c r="AJ71" s="356">
        <f t="shared" si="50"/>
        <v>1000</v>
      </c>
      <c r="AK71" s="356">
        <f t="shared" si="50"/>
        <v>1000</v>
      </c>
      <c r="AL71" s="356">
        <f t="shared" si="50"/>
        <v>1000</v>
      </c>
      <c r="AM71" s="356">
        <f t="shared" si="50"/>
        <v>1000</v>
      </c>
      <c r="AN71" s="356">
        <f t="shared" si="50"/>
        <v>1000</v>
      </c>
      <c r="AO71" s="356">
        <f t="shared" si="50"/>
        <v>1000</v>
      </c>
      <c r="AP71" s="356">
        <f t="shared" si="50"/>
        <v>1000</v>
      </c>
      <c r="AQ71" s="356">
        <f t="shared" si="50"/>
        <v>1000</v>
      </c>
      <c r="AR71" s="356">
        <f t="shared" ref="AR71:BS71" si="51">$B$61</f>
        <v>1000</v>
      </c>
      <c r="AS71" s="356">
        <f t="shared" si="51"/>
        <v>1000</v>
      </c>
      <c r="AT71" s="356">
        <f t="shared" si="51"/>
        <v>1000</v>
      </c>
      <c r="AU71" s="356">
        <f t="shared" si="51"/>
        <v>1000</v>
      </c>
      <c r="AV71" s="356">
        <f t="shared" si="51"/>
        <v>1000</v>
      </c>
      <c r="AW71" s="356">
        <f t="shared" si="51"/>
        <v>1000</v>
      </c>
      <c r="AX71" s="356">
        <f t="shared" si="51"/>
        <v>1000</v>
      </c>
      <c r="AY71" s="356">
        <f t="shared" si="51"/>
        <v>1000</v>
      </c>
      <c r="AZ71" s="356">
        <f t="shared" si="51"/>
        <v>1000</v>
      </c>
      <c r="BA71" s="356">
        <f t="shared" si="51"/>
        <v>1000</v>
      </c>
      <c r="BB71" s="356">
        <f t="shared" si="51"/>
        <v>1000</v>
      </c>
      <c r="BC71" s="356">
        <f t="shared" si="51"/>
        <v>1000</v>
      </c>
      <c r="BD71" s="356">
        <f t="shared" si="51"/>
        <v>1000</v>
      </c>
      <c r="BE71" s="356">
        <f t="shared" si="51"/>
        <v>1000</v>
      </c>
      <c r="BF71" s="356">
        <f t="shared" si="51"/>
        <v>1000</v>
      </c>
      <c r="BG71" s="356">
        <f t="shared" si="51"/>
        <v>1000</v>
      </c>
      <c r="BH71" s="356">
        <f t="shared" si="51"/>
        <v>1000</v>
      </c>
      <c r="BI71" s="356">
        <f t="shared" si="51"/>
        <v>1000</v>
      </c>
      <c r="BJ71" s="356">
        <f t="shared" si="51"/>
        <v>1000</v>
      </c>
      <c r="BK71" s="356">
        <f t="shared" si="51"/>
        <v>1000</v>
      </c>
      <c r="BL71" s="356">
        <f t="shared" si="51"/>
        <v>1000</v>
      </c>
      <c r="BM71" s="356">
        <f t="shared" si="51"/>
        <v>1000</v>
      </c>
      <c r="BN71" s="356">
        <f t="shared" si="51"/>
        <v>1000</v>
      </c>
      <c r="BO71" s="356">
        <f t="shared" si="51"/>
        <v>1000</v>
      </c>
      <c r="BP71" s="356">
        <f t="shared" si="51"/>
        <v>1000</v>
      </c>
      <c r="BQ71" s="356">
        <f t="shared" si="51"/>
        <v>1000</v>
      </c>
      <c r="BR71" s="356">
        <f t="shared" si="51"/>
        <v>1000</v>
      </c>
      <c r="BS71" s="356">
        <f t="shared" si="51"/>
        <v>1000</v>
      </c>
      <c r="BT71" s="356"/>
      <c r="BU71" s="356"/>
      <c r="BV71" s="356"/>
      <c r="BW71" s="356"/>
      <c r="BX71" s="356"/>
      <c r="BY71" s="356"/>
    </row>
    <row r="72" spans="1:77" s="171" customFormat="1">
      <c r="A72" s="111"/>
      <c r="B72" s="170"/>
      <c r="C72" s="1"/>
      <c r="D72" s="1"/>
      <c r="E72" s="1">
        <v>68</v>
      </c>
      <c r="F72" s="1"/>
      <c r="G72" s="102"/>
      <c r="H72" s="103"/>
      <c r="I72" s="1"/>
      <c r="J72" s="2"/>
      <c r="K72" s="1"/>
      <c r="L72" s="175"/>
      <c r="M72" s="175"/>
      <c r="N72" s="175"/>
      <c r="O72" s="175"/>
      <c r="P72" s="175"/>
      <c r="Q72" s="175"/>
      <c r="R72" s="175"/>
      <c r="S72" s="175"/>
      <c r="T72" s="175"/>
      <c r="U72" s="175"/>
      <c r="V72" s="175"/>
      <c r="W72" s="175"/>
      <c r="X72" s="175"/>
      <c r="Y72" s="175"/>
      <c r="Z72" s="175"/>
      <c r="AA72" s="175"/>
      <c r="AB72" s="175"/>
      <c r="AC72" s="175"/>
      <c r="AD72" s="175"/>
      <c r="AE72" s="175"/>
      <c r="AF72" s="175"/>
      <c r="AG72" s="175"/>
      <c r="AH72" s="175"/>
      <c r="AI72" s="175"/>
      <c r="AJ72" s="175"/>
      <c r="AK72" s="175"/>
      <c r="AL72" s="175"/>
      <c r="AM72" s="175"/>
      <c r="AN72" s="175"/>
      <c r="AO72" s="175"/>
      <c r="AP72" s="175"/>
      <c r="AQ72" s="175"/>
      <c r="AR72" s="175"/>
      <c r="AS72" s="175"/>
      <c r="AT72" s="175"/>
      <c r="AU72" s="175"/>
      <c r="AV72" s="175"/>
      <c r="AW72" s="175"/>
      <c r="AX72" s="175"/>
      <c r="AY72" s="175"/>
      <c r="AZ72" s="175"/>
      <c r="BA72" s="175"/>
      <c r="BB72" s="175"/>
      <c r="BC72" s="175"/>
      <c r="BD72" s="175"/>
      <c r="BE72" s="175"/>
      <c r="BF72" s="175"/>
      <c r="BG72" s="175"/>
      <c r="BH72" s="175"/>
      <c r="BI72" s="175"/>
      <c r="BJ72" s="175"/>
      <c r="BK72" s="175"/>
      <c r="BL72" s="175"/>
      <c r="BM72" s="175"/>
      <c r="BN72" s="175"/>
      <c r="BO72" s="175"/>
      <c r="BP72" s="175"/>
      <c r="BQ72" s="175"/>
      <c r="BR72" s="175"/>
      <c r="BS72" s="175"/>
    </row>
    <row r="73" spans="1:77" s="171" customFormat="1">
      <c r="A73" s="111"/>
      <c r="B73" s="170"/>
      <c r="C73" s="1"/>
      <c r="D73" s="1"/>
      <c r="E73" s="1">
        <v>69</v>
      </c>
      <c r="F73" s="1"/>
      <c r="G73" s="102"/>
      <c r="H73" s="103"/>
      <c r="I73" s="1"/>
      <c r="J73" s="2"/>
      <c r="K73" s="1"/>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c r="BH73" s="175"/>
      <c r="BI73" s="175"/>
      <c r="BJ73" s="175"/>
      <c r="BK73" s="175"/>
      <c r="BL73" s="175"/>
      <c r="BM73" s="175"/>
      <c r="BN73" s="175"/>
      <c r="BO73" s="175"/>
      <c r="BP73" s="175"/>
      <c r="BQ73" s="175"/>
      <c r="BR73" s="175"/>
      <c r="BS73" s="175"/>
    </row>
    <row r="74" spans="1:77" s="171" customFormat="1">
      <c r="A74" s="7" t="s">
        <v>66</v>
      </c>
      <c r="B74" s="182"/>
      <c r="C74" s="1"/>
      <c r="D74" s="1"/>
      <c r="E74" s="1">
        <v>70</v>
      </c>
      <c r="F74" s="1"/>
      <c r="G74" s="102"/>
      <c r="H74" s="1"/>
      <c r="I74" s="1"/>
      <c r="J74" s="2"/>
      <c r="K74" s="1"/>
      <c r="L74" s="175"/>
      <c r="M74" s="175"/>
      <c r="N74" s="175"/>
      <c r="O74" s="175"/>
      <c r="P74" s="175"/>
      <c r="Q74" s="175"/>
      <c r="R74" s="175"/>
      <c r="S74" s="175"/>
      <c r="T74" s="175"/>
      <c r="U74" s="175"/>
      <c r="V74" s="175"/>
      <c r="W74" s="175"/>
      <c r="X74" s="175"/>
      <c r="Y74" s="175"/>
      <c r="Z74" s="175"/>
      <c r="AA74" s="175"/>
      <c r="AB74" s="175"/>
      <c r="AC74" s="175"/>
      <c r="AD74" s="175"/>
      <c r="AE74" s="175"/>
      <c r="AF74" s="175"/>
      <c r="AG74" s="175"/>
      <c r="AH74" s="175"/>
      <c r="AI74" s="175"/>
      <c r="AJ74" s="175"/>
      <c r="AK74" s="175"/>
      <c r="AL74" s="175"/>
      <c r="AM74" s="175"/>
      <c r="AN74" s="175"/>
      <c r="AO74" s="175"/>
      <c r="AP74" s="175"/>
      <c r="AQ74" s="175"/>
      <c r="AR74" s="175"/>
      <c r="AS74" s="175"/>
      <c r="AT74" s="175"/>
      <c r="AU74" s="175"/>
      <c r="AV74" s="175"/>
      <c r="AW74" s="175"/>
      <c r="AX74" s="175"/>
      <c r="AY74" s="175"/>
      <c r="AZ74" s="175"/>
      <c r="BA74" s="175"/>
      <c r="BB74" s="175"/>
      <c r="BC74" s="175"/>
      <c r="BD74" s="175"/>
      <c r="BE74" s="175"/>
      <c r="BF74" s="175"/>
      <c r="BG74" s="175"/>
      <c r="BH74" s="175"/>
      <c r="BI74" s="175"/>
      <c r="BJ74" s="175"/>
      <c r="BK74" s="175"/>
      <c r="BL74" s="175"/>
      <c r="BM74" s="175"/>
      <c r="BN74" s="175"/>
      <c r="BO74" s="175"/>
      <c r="BP74" s="175"/>
      <c r="BQ74" s="175"/>
      <c r="BR74" s="175"/>
      <c r="BS74" s="175"/>
    </row>
    <row r="75" spans="1:77" s="171" customFormat="1">
      <c r="A75" s="100">
        <v>45170</v>
      </c>
      <c r="B75" s="182"/>
      <c r="C75" s="1"/>
      <c r="D75" s="1"/>
      <c r="E75" s="1">
        <v>71</v>
      </c>
      <c r="F75" s="1"/>
      <c r="G75" s="102"/>
      <c r="H75" s="1"/>
      <c r="I75" s="1"/>
      <c r="J75" s="2"/>
      <c r="K75" s="1"/>
      <c r="L75" s="175"/>
      <c r="M75" s="175"/>
      <c r="N75" s="175"/>
      <c r="O75" s="175"/>
      <c r="P75" s="175"/>
      <c r="Q75" s="175"/>
      <c r="R75" s="175"/>
      <c r="S75" s="175"/>
      <c r="T75" s="175"/>
      <c r="U75" s="175"/>
      <c r="V75" s="175"/>
      <c r="W75" s="175"/>
      <c r="X75" s="175"/>
      <c r="Y75" s="175"/>
      <c r="Z75" s="175"/>
      <c r="AA75" s="175"/>
      <c r="AB75" s="175"/>
      <c r="AC75" s="175"/>
      <c r="AD75" s="175"/>
      <c r="AE75" s="175"/>
      <c r="AF75" s="175"/>
      <c r="AG75" s="175"/>
      <c r="AH75" s="175"/>
      <c r="AI75" s="175"/>
      <c r="AJ75" s="175"/>
      <c r="AK75" s="175"/>
      <c r="AL75" s="175"/>
      <c r="AM75" s="175"/>
      <c r="AN75" s="175"/>
      <c r="AO75" s="175"/>
      <c r="AP75" s="175"/>
      <c r="AQ75" s="175"/>
      <c r="AR75" s="175"/>
      <c r="AS75" s="175"/>
      <c r="AT75" s="175"/>
      <c r="AU75" s="175"/>
      <c r="AV75" s="175"/>
      <c r="AW75" s="175"/>
      <c r="AX75" s="175"/>
      <c r="AY75" s="175"/>
      <c r="AZ75" s="175"/>
      <c r="BA75" s="175"/>
      <c r="BB75" s="175"/>
      <c r="BC75" s="175"/>
      <c r="BD75" s="175"/>
      <c r="BE75" s="175"/>
      <c r="BF75" s="175"/>
      <c r="BG75" s="175"/>
      <c r="BH75" s="175"/>
      <c r="BI75" s="175"/>
      <c r="BJ75" s="175"/>
      <c r="BK75" s="175"/>
      <c r="BL75" s="175"/>
      <c r="BM75" s="175"/>
      <c r="BN75" s="175"/>
      <c r="BO75" s="175"/>
      <c r="BP75" s="175"/>
      <c r="BQ75" s="175"/>
      <c r="BR75" s="175"/>
      <c r="BS75" s="175"/>
    </row>
    <row r="76" spans="1:77" s="171" customFormat="1">
      <c r="A76" s="1"/>
      <c r="B76" s="158"/>
      <c r="C76" s="1"/>
      <c r="D76" s="1"/>
      <c r="E76" s="1">
        <v>72</v>
      </c>
      <c r="F76" s="1"/>
      <c r="G76" s="102"/>
      <c r="H76" s="1"/>
      <c r="I76" s="1"/>
      <c r="J76" s="2"/>
      <c r="K76" s="1"/>
      <c r="L76" s="175"/>
      <c r="M76" s="175"/>
      <c r="N76" s="175"/>
      <c r="O76" s="175"/>
      <c r="P76" s="175"/>
      <c r="Q76" s="175"/>
      <c r="R76" s="175"/>
      <c r="S76" s="175"/>
      <c r="T76" s="175"/>
      <c r="U76" s="175"/>
      <c r="V76" s="175"/>
      <c r="W76" s="175"/>
      <c r="X76" s="175"/>
      <c r="Y76" s="175"/>
      <c r="Z76" s="175"/>
      <c r="AA76" s="175"/>
      <c r="AB76" s="175"/>
      <c r="AC76" s="175"/>
      <c r="AD76" s="175"/>
      <c r="AE76" s="175"/>
      <c r="AF76" s="175"/>
      <c r="AG76" s="175"/>
      <c r="AH76" s="175"/>
      <c r="AI76" s="175"/>
      <c r="AJ76" s="175"/>
      <c r="AK76" s="175"/>
      <c r="AL76" s="175"/>
      <c r="AM76" s="175"/>
      <c r="AN76" s="175"/>
      <c r="AO76" s="175"/>
      <c r="AP76" s="175"/>
      <c r="AQ76" s="175"/>
      <c r="AR76" s="175"/>
      <c r="AS76" s="175"/>
      <c r="AT76" s="175"/>
      <c r="AU76" s="175"/>
      <c r="AV76" s="175"/>
      <c r="AW76" s="175"/>
      <c r="AX76" s="175"/>
      <c r="AY76" s="175"/>
      <c r="AZ76" s="175"/>
      <c r="BA76" s="175"/>
      <c r="BB76" s="175"/>
      <c r="BC76" s="175"/>
      <c r="BD76" s="175"/>
      <c r="BE76" s="175"/>
      <c r="BF76" s="175"/>
      <c r="BG76" s="175"/>
      <c r="BH76" s="175"/>
      <c r="BI76" s="175"/>
      <c r="BJ76" s="175"/>
      <c r="BK76" s="175"/>
      <c r="BL76" s="175"/>
      <c r="BM76" s="175"/>
      <c r="BN76" s="175"/>
      <c r="BO76" s="175"/>
      <c r="BP76" s="175"/>
      <c r="BQ76" s="175"/>
      <c r="BR76" s="175"/>
      <c r="BS76" s="175"/>
    </row>
    <row r="77" spans="1:77" s="171" customFormat="1">
      <c r="A77" s="1"/>
      <c r="B77" s="158"/>
      <c r="C77" s="1"/>
      <c r="D77" s="1"/>
      <c r="E77" s="1">
        <v>73</v>
      </c>
      <c r="F77" s="1"/>
      <c r="G77" s="102"/>
      <c r="H77" s="1"/>
      <c r="I77" s="1"/>
      <c r="J77" s="2"/>
      <c r="K77" s="1"/>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5"/>
      <c r="AI77" s="175"/>
      <c r="AJ77" s="175"/>
      <c r="AK77" s="175"/>
      <c r="AL77" s="175"/>
      <c r="AM77" s="175"/>
      <c r="AN77" s="175"/>
      <c r="AO77" s="175"/>
      <c r="AP77" s="175"/>
      <c r="AQ77" s="175"/>
      <c r="AR77" s="175"/>
      <c r="AS77" s="175"/>
      <c r="AT77" s="175"/>
      <c r="AU77" s="175"/>
      <c r="AV77" s="175"/>
      <c r="AW77" s="175"/>
      <c r="AX77" s="175"/>
      <c r="AY77" s="175"/>
      <c r="AZ77" s="175"/>
      <c r="BA77" s="175"/>
      <c r="BB77" s="175"/>
      <c r="BC77" s="175"/>
      <c r="BD77" s="175"/>
      <c r="BE77" s="175"/>
      <c r="BF77" s="175"/>
      <c r="BG77" s="175"/>
      <c r="BH77" s="175"/>
      <c r="BI77" s="175"/>
      <c r="BJ77" s="175"/>
      <c r="BK77" s="175"/>
      <c r="BL77" s="175"/>
      <c r="BM77" s="175"/>
      <c r="BN77" s="175"/>
      <c r="BO77" s="175"/>
      <c r="BP77" s="175"/>
      <c r="BQ77" s="175"/>
      <c r="BR77" s="175"/>
      <c r="BS77" s="175"/>
    </row>
    <row r="78" spans="1:77" s="171" customFormat="1">
      <c r="A78" s="1"/>
      <c r="B78" s="158"/>
      <c r="C78" s="1"/>
      <c r="D78" s="1"/>
      <c r="E78" s="1"/>
      <c r="F78" s="1"/>
      <c r="G78" s="4"/>
      <c r="H78" s="20"/>
      <c r="I78" s="20"/>
      <c r="J78" s="20"/>
      <c r="K78" s="20"/>
      <c r="L78" s="175"/>
      <c r="M78" s="175"/>
      <c r="N78" s="175"/>
      <c r="O78" s="175"/>
      <c r="P78" s="175"/>
      <c r="Q78" s="175"/>
      <c r="R78" s="175"/>
      <c r="S78" s="175"/>
      <c r="T78" s="175"/>
      <c r="U78" s="175"/>
      <c r="V78" s="175"/>
      <c r="W78" s="175"/>
      <c r="X78" s="175"/>
      <c r="Y78" s="175"/>
      <c r="Z78" s="175"/>
      <c r="AA78" s="175"/>
      <c r="AB78" s="175"/>
      <c r="AC78" s="175"/>
      <c r="AD78" s="175"/>
      <c r="AE78" s="175"/>
      <c r="AF78" s="175"/>
      <c r="AG78" s="175"/>
      <c r="AH78" s="175"/>
      <c r="AI78" s="175"/>
      <c r="AJ78" s="175"/>
      <c r="AK78" s="175"/>
      <c r="AL78" s="175"/>
      <c r="AM78" s="175"/>
      <c r="AN78" s="175"/>
      <c r="AO78" s="175"/>
      <c r="AP78" s="175"/>
      <c r="AQ78" s="175"/>
      <c r="AR78" s="175"/>
      <c r="AS78" s="175"/>
      <c r="AT78" s="175"/>
      <c r="AU78" s="175"/>
      <c r="AV78" s="175"/>
      <c r="AW78" s="175"/>
      <c r="AX78" s="175"/>
      <c r="AY78" s="175"/>
      <c r="AZ78" s="175"/>
      <c r="BA78" s="175"/>
      <c r="BB78" s="175"/>
      <c r="BC78" s="175"/>
      <c r="BD78" s="175"/>
      <c r="BE78" s="175"/>
      <c r="BF78" s="175"/>
      <c r="BG78" s="175"/>
      <c r="BH78" s="175"/>
      <c r="BI78" s="175"/>
      <c r="BJ78" s="175"/>
      <c r="BK78" s="175"/>
      <c r="BL78" s="175"/>
      <c r="BM78" s="175"/>
      <c r="BN78" s="175"/>
      <c r="BO78" s="175"/>
      <c r="BP78" s="175"/>
      <c r="BQ78" s="175"/>
      <c r="BR78" s="175"/>
      <c r="BS78" s="175"/>
    </row>
    <row r="79" spans="1:77" s="171" customFormat="1">
      <c r="A79" s="111"/>
      <c r="B79" s="157"/>
      <c r="C79" s="1"/>
      <c r="D79" s="1"/>
      <c r="E79" s="1"/>
      <c r="F79" s="1"/>
      <c r="G79" s="3"/>
      <c r="H79" s="7" t="s">
        <v>67</v>
      </c>
      <c r="I79" s="7"/>
      <c r="J79" s="7"/>
      <c r="K79" s="7"/>
      <c r="L79" s="341">
        <f>L24-L60</f>
        <v>-929.91666666666652</v>
      </c>
      <c r="M79" s="341">
        <f t="shared" ref="M79:AQ79" si="52">M24-M60</f>
        <v>-865.66666666666652</v>
      </c>
      <c r="N79" s="341">
        <f t="shared" si="52"/>
        <v>-720.38333333333321</v>
      </c>
      <c r="O79" s="341">
        <f t="shared" si="52"/>
        <v>2145.1750000000011</v>
      </c>
      <c r="P79" s="341">
        <f t="shared" si="52"/>
        <v>5198.3194166666681</v>
      </c>
      <c r="Q79" s="341">
        <f t="shared" si="52"/>
        <v>6077.6954541666692</v>
      </c>
      <c r="R79" s="341">
        <f t="shared" si="52"/>
        <v>7181.4413002083365</v>
      </c>
      <c r="S79" s="341">
        <f t="shared" si="52"/>
        <v>8598.8701292187543</v>
      </c>
      <c r="T79" s="341">
        <f t="shared" si="52"/>
        <v>14274.970659413026</v>
      </c>
      <c r="U79" s="341">
        <f t="shared" si="52"/>
        <v>17291.216085157012</v>
      </c>
      <c r="V79" s="341">
        <f t="shared" si="52"/>
        <v>21500.962221465532</v>
      </c>
      <c r="W79" s="341">
        <f t="shared" si="52"/>
        <v>31348.627114461211</v>
      </c>
      <c r="X79" s="341">
        <f t="shared" si="52"/>
        <v>34191.721930298911</v>
      </c>
      <c r="Y79" s="341">
        <f t="shared" si="52"/>
        <v>37113.821582939971</v>
      </c>
      <c r="Z79" s="341">
        <f t="shared" si="52"/>
        <v>47843.277573825682</v>
      </c>
      <c r="AA79" s="341">
        <f t="shared" si="52"/>
        <v>52059.082855429566</v>
      </c>
      <c r="AB79" s="341">
        <f t="shared" si="52"/>
        <v>56658.042541404888</v>
      </c>
      <c r="AC79" s="341">
        <f t="shared" si="52"/>
        <v>61676.550765999375</v>
      </c>
      <c r="AD79" s="341">
        <f t="shared" si="52"/>
        <v>67154.545011575989</v>
      </c>
      <c r="AE79" s="341">
        <f t="shared" si="52"/>
        <v>73135.855640159105</v>
      </c>
      <c r="AF79" s="341">
        <f t="shared" si="52"/>
        <v>79668.590137971827</v>
      </c>
      <c r="AG79" s="341">
        <f t="shared" si="52"/>
        <v>86805.555532255661</v>
      </c>
      <c r="AH79" s="341">
        <f t="shared" si="52"/>
        <v>94604.72278499222</v>
      </c>
      <c r="AI79" s="341">
        <f t="shared" si="52"/>
        <v>103129.73734797793</v>
      </c>
      <c r="AJ79" s="341">
        <f t="shared" si="52"/>
        <v>112450.48048148659</v>
      </c>
      <c r="AK79" s="341">
        <f t="shared" si="52"/>
        <v>122643.68639828166</v>
      </c>
      <c r="AL79" s="341">
        <f t="shared" si="52"/>
        <v>133793.62080018851</v>
      </c>
      <c r="AM79" s="341">
        <f t="shared" si="52"/>
        <v>145992.82693039003</v>
      </c>
      <c r="AN79" s="341">
        <f t="shared" si="52"/>
        <v>159342.94587612079</v>
      </c>
      <c r="AO79" s="341">
        <f t="shared" si="52"/>
        <v>173955.61852905925</v>
      </c>
      <c r="AP79" s="341">
        <f t="shared" si="52"/>
        <v>189953.47735055789</v>
      </c>
      <c r="AQ79" s="341">
        <f t="shared" si="52"/>
        <v>207471.23690263598</v>
      </c>
      <c r="AR79" s="341">
        <f t="shared" ref="AR79:BS79" si="53">AR24-AR60</f>
        <v>226656.89300077298</v>
      </c>
      <c r="AS79" s="341">
        <f t="shared" si="53"/>
        <v>247673.04132911743</v>
      </c>
      <c r="AT79" s="341">
        <f t="shared" si="53"/>
        <v>270698.32744170964</v>
      </c>
      <c r="AU79" s="341">
        <f t="shared" si="53"/>
        <v>295929.04126454511</v>
      </c>
      <c r="AV79" s="341">
        <f t="shared" si="53"/>
        <v>323580.8705235974</v>
      </c>
      <c r="AW79" s="341">
        <f t="shared" si="53"/>
        <v>353890.82896518463</v>
      </c>
      <c r="AX79" s="341">
        <f t="shared" si="53"/>
        <v>387119.37682039209</v>
      </c>
      <c r="AY79" s="341">
        <f t="shared" si="53"/>
        <v>423552.75270905485</v>
      </c>
      <c r="AZ79" s="341">
        <f t="shared" si="53"/>
        <v>463505.53809691482</v>
      </c>
      <c r="BA79" s="341">
        <f t="shared" si="53"/>
        <v>507323.4775294087</v>
      </c>
      <c r="BB79" s="341">
        <f t="shared" si="53"/>
        <v>555386.58018629206</v>
      </c>
      <c r="BC79" s="341">
        <f t="shared" si="53"/>
        <v>608112.5308540609</v>
      </c>
      <c r="BD79" s="341">
        <f t="shared" si="53"/>
        <v>665960.44122106361</v>
      </c>
      <c r="BE79" s="341">
        <f t="shared" si="53"/>
        <v>729434.97548884631</v>
      </c>
      <c r="BF79" s="341">
        <f t="shared" si="53"/>
        <v>799090.88769069128</v>
      </c>
      <c r="BG79" s="341">
        <f t="shared" si="53"/>
        <v>875538.01184536843</v>
      </c>
      <c r="BH79" s="341">
        <f t="shared" si="53"/>
        <v>959446.75018479384</v>
      </c>
      <c r="BI79" s="341">
        <f t="shared" si="53"/>
        <v>1051554.1092159064</v>
      </c>
      <c r="BJ79" s="341">
        <f t="shared" si="53"/>
        <v>1152670.3383507617</v>
      </c>
      <c r="BK79" s="341">
        <f t="shared" si="53"/>
        <v>1263686.2313097659</v>
      </c>
      <c r="BL79" s="341">
        <f t="shared" si="53"/>
        <v>1385581.156520867</v>
      </c>
      <c r="BM79" s="341">
        <f t="shared" si="53"/>
        <v>1519431.8893570842</v>
      </c>
      <c r="BN79" s="341">
        <f t="shared" si="53"/>
        <v>1666422.3263361298</v>
      </c>
      <c r="BO79" s="341">
        <f t="shared" si="53"/>
        <v>1827854.1694152467</v>
      </c>
      <c r="BP79" s="341">
        <f t="shared" si="53"/>
        <v>2005158.6773245507</v>
      </c>
      <c r="BQ79" s="341">
        <f t="shared" si="53"/>
        <v>2199909.5905731735</v>
      </c>
      <c r="BR79" s="341">
        <f t="shared" si="53"/>
        <v>2413837.347422468</v>
      </c>
      <c r="BS79" s="341">
        <f t="shared" si="53"/>
        <v>2648844.7198462901</v>
      </c>
    </row>
    <row r="80" spans="1:77" s="171" customFormat="1">
      <c r="A80" s="1"/>
      <c r="B80" s="1"/>
      <c r="C80" s="1"/>
      <c r="D80" s="1"/>
      <c r="E80" s="1"/>
      <c r="F80" s="1"/>
      <c r="G80" s="3"/>
      <c r="H80" s="22"/>
      <c r="I80" s="22"/>
      <c r="J80" s="22"/>
      <c r="K80" s="22"/>
      <c r="L80" s="23"/>
      <c r="M80" s="23"/>
      <c r="N80" s="23"/>
      <c r="O80" s="23"/>
      <c r="P80" s="23"/>
      <c r="Q80" s="23"/>
      <c r="R80" s="23"/>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row>
    <row r="81" spans="1:71" s="171" customFormat="1">
      <c r="A81" s="1"/>
      <c r="B81" s="1"/>
      <c r="C81" s="1"/>
      <c r="D81" s="1"/>
      <c r="E81" s="1"/>
      <c r="F81" s="1"/>
      <c r="G81" s="3"/>
      <c r="H81" s="1"/>
      <c r="I81" s="1"/>
      <c r="J81" s="1"/>
      <c r="K81" s="1"/>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row>
    <row r="82" spans="1:71" s="171" customFormat="1">
      <c r="A82" s="1"/>
      <c r="B82" s="1"/>
      <c r="C82" s="1"/>
      <c r="D82" s="1"/>
      <c r="E82" s="1"/>
      <c r="F82" s="1"/>
      <c r="G82" s="3"/>
      <c r="H82" s="1"/>
      <c r="I82" s="1"/>
      <c r="J82" s="1"/>
      <c r="K82" s="1"/>
      <c r="L82" s="1">
        <f t="shared" ref="L82:AQ82" si="54">IF($A$75&gt;L$84,0,((YEAR(L$84)-YEAR($A$75))*12+IF(L$84=$A$75,0,MONTH(L$84)-MONTH($A$75)))+1)</f>
        <v>0</v>
      </c>
      <c r="M82" s="1">
        <f t="shared" si="54"/>
        <v>0</v>
      </c>
      <c r="N82" s="1">
        <f t="shared" si="54"/>
        <v>0</v>
      </c>
      <c r="O82" s="1">
        <f t="shared" si="54"/>
        <v>0</v>
      </c>
      <c r="P82" s="1">
        <f t="shared" si="54"/>
        <v>0</v>
      </c>
      <c r="Q82" s="1">
        <f t="shared" si="54"/>
        <v>0</v>
      </c>
      <c r="R82" s="1">
        <f t="shared" si="54"/>
        <v>0</v>
      </c>
      <c r="S82" s="1">
        <f t="shared" si="54"/>
        <v>0</v>
      </c>
      <c r="T82" s="1">
        <f t="shared" si="54"/>
        <v>1</v>
      </c>
      <c r="U82" s="1">
        <f t="shared" si="54"/>
        <v>2</v>
      </c>
      <c r="V82" s="1">
        <f t="shared" si="54"/>
        <v>3</v>
      </c>
      <c r="W82" s="1">
        <f t="shared" si="54"/>
        <v>4</v>
      </c>
      <c r="X82" s="1">
        <f t="shared" si="54"/>
        <v>5</v>
      </c>
      <c r="Y82" s="1">
        <f t="shared" si="54"/>
        <v>6</v>
      </c>
      <c r="Z82" s="1">
        <f t="shared" si="54"/>
        <v>7</v>
      </c>
      <c r="AA82" s="1">
        <f t="shared" si="54"/>
        <v>8</v>
      </c>
      <c r="AB82" s="1">
        <f t="shared" si="54"/>
        <v>9</v>
      </c>
      <c r="AC82" s="1">
        <f t="shared" si="54"/>
        <v>10</v>
      </c>
      <c r="AD82" s="1">
        <f t="shared" si="54"/>
        <v>11</v>
      </c>
      <c r="AE82" s="1">
        <f t="shared" si="54"/>
        <v>12</v>
      </c>
      <c r="AF82" s="1">
        <f t="shared" si="54"/>
        <v>13</v>
      </c>
      <c r="AG82" s="1">
        <f t="shared" si="54"/>
        <v>14</v>
      </c>
      <c r="AH82" s="1">
        <f t="shared" si="54"/>
        <v>15</v>
      </c>
      <c r="AI82" s="1">
        <f t="shared" si="54"/>
        <v>16</v>
      </c>
      <c r="AJ82" s="1">
        <f t="shared" si="54"/>
        <v>17</v>
      </c>
      <c r="AK82" s="1">
        <f t="shared" si="54"/>
        <v>18</v>
      </c>
      <c r="AL82" s="1">
        <f t="shared" si="54"/>
        <v>19</v>
      </c>
      <c r="AM82" s="1">
        <f t="shared" si="54"/>
        <v>20</v>
      </c>
      <c r="AN82" s="1">
        <f t="shared" si="54"/>
        <v>21</v>
      </c>
      <c r="AO82" s="1">
        <f t="shared" si="54"/>
        <v>22</v>
      </c>
      <c r="AP82" s="1">
        <f t="shared" si="54"/>
        <v>23</v>
      </c>
      <c r="AQ82" s="1">
        <f t="shared" si="54"/>
        <v>24</v>
      </c>
      <c r="AR82" s="1">
        <f t="shared" ref="AR82:BS82" si="55">IF($A$75&gt;AR$84,0,((YEAR(AR$84)-YEAR($A$75))*12+IF(AR$84=$A$75,0,MONTH(AR$84)-MONTH($A$75)))+1)</f>
        <v>25</v>
      </c>
      <c r="AS82" s="1">
        <f t="shared" si="55"/>
        <v>26</v>
      </c>
      <c r="AT82" s="1">
        <f t="shared" si="55"/>
        <v>27</v>
      </c>
      <c r="AU82" s="1">
        <f t="shared" si="55"/>
        <v>28</v>
      </c>
      <c r="AV82" s="1">
        <f t="shared" si="55"/>
        <v>29</v>
      </c>
      <c r="AW82" s="1">
        <f t="shared" si="55"/>
        <v>30</v>
      </c>
      <c r="AX82" s="1">
        <f t="shared" si="55"/>
        <v>31</v>
      </c>
      <c r="AY82" s="1">
        <f t="shared" si="55"/>
        <v>32</v>
      </c>
      <c r="AZ82" s="1">
        <f t="shared" si="55"/>
        <v>33</v>
      </c>
      <c r="BA82" s="1">
        <f t="shared" si="55"/>
        <v>34</v>
      </c>
      <c r="BB82" s="1">
        <f t="shared" si="55"/>
        <v>35</v>
      </c>
      <c r="BC82" s="1">
        <f t="shared" si="55"/>
        <v>36</v>
      </c>
      <c r="BD82" s="1">
        <f t="shared" si="55"/>
        <v>37</v>
      </c>
      <c r="BE82" s="1">
        <f t="shared" si="55"/>
        <v>38</v>
      </c>
      <c r="BF82" s="1">
        <f t="shared" si="55"/>
        <v>39</v>
      </c>
      <c r="BG82" s="1">
        <f t="shared" si="55"/>
        <v>40</v>
      </c>
      <c r="BH82" s="1">
        <f t="shared" si="55"/>
        <v>41</v>
      </c>
      <c r="BI82" s="1">
        <f t="shared" si="55"/>
        <v>42</v>
      </c>
      <c r="BJ82" s="1">
        <f t="shared" si="55"/>
        <v>43</v>
      </c>
      <c r="BK82" s="1">
        <f t="shared" si="55"/>
        <v>44</v>
      </c>
      <c r="BL82" s="1">
        <f t="shared" si="55"/>
        <v>45</v>
      </c>
      <c r="BM82" s="1">
        <f t="shared" si="55"/>
        <v>46</v>
      </c>
      <c r="BN82" s="1">
        <f t="shared" si="55"/>
        <v>47</v>
      </c>
      <c r="BO82" s="1">
        <f t="shared" si="55"/>
        <v>48</v>
      </c>
      <c r="BP82" s="1">
        <f t="shared" si="55"/>
        <v>49</v>
      </c>
      <c r="BQ82" s="1">
        <f t="shared" si="55"/>
        <v>50</v>
      </c>
      <c r="BR82" s="1">
        <f t="shared" si="55"/>
        <v>51</v>
      </c>
      <c r="BS82" s="1">
        <f t="shared" si="55"/>
        <v>52</v>
      </c>
    </row>
    <row r="83" spans="1:71" s="171" customFormat="1">
      <c r="A83" s="1"/>
      <c r="B83" s="1"/>
      <c r="C83" s="1"/>
      <c r="D83" s="1"/>
      <c r="E83" s="1"/>
      <c r="F83" s="1"/>
      <c r="G83" s="3"/>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row>
    <row r="84" spans="1:71">
      <c r="B84" s="1"/>
      <c r="H84" s="4"/>
      <c r="I84" s="4"/>
      <c r="J84" s="4"/>
      <c r="K84" s="4"/>
      <c r="L84" s="18">
        <v>44927</v>
      </c>
      <c r="M84" s="18">
        <v>44958</v>
      </c>
      <c r="N84" s="18">
        <v>44986</v>
      </c>
      <c r="O84" s="18">
        <v>45017</v>
      </c>
      <c r="P84" s="18">
        <v>45047</v>
      </c>
      <c r="Q84" s="18">
        <v>45078</v>
      </c>
      <c r="R84" s="18">
        <v>45108</v>
      </c>
      <c r="S84" s="18">
        <v>45139</v>
      </c>
      <c r="T84" s="18">
        <v>45170</v>
      </c>
      <c r="U84" s="18">
        <v>45200</v>
      </c>
      <c r="V84" s="18">
        <v>45231</v>
      </c>
      <c r="W84" s="18">
        <v>45261</v>
      </c>
      <c r="X84" s="18">
        <v>45292</v>
      </c>
      <c r="Y84" s="18">
        <v>45323</v>
      </c>
      <c r="Z84" s="18">
        <v>45352</v>
      </c>
      <c r="AA84" s="18">
        <v>45383</v>
      </c>
      <c r="AB84" s="18">
        <v>45413</v>
      </c>
      <c r="AC84" s="18">
        <v>45444</v>
      </c>
      <c r="AD84" s="18">
        <v>45474</v>
      </c>
      <c r="AE84" s="18">
        <v>45505</v>
      </c>
      <c r="AF84" s="18">
        <v>45536</v>
      </c>
      <c r="AG84" s="18">
        <v>45566</v>
      </c>
      <c r="AH84" s="18">
        <v>45597</v>
      </c>
      <c r="AI84" s="18">
        <v>45627</v>
      </c>
      <c r="AJ84" s="18">
        <v>45658</v>
      </c>
      <c r="AK84" s="18">
        <v>45689</v>
      </c>
      <c r="AL84" s="18">
        <v>45717</v>
      </c>
      <c r="AM84" s="18">
        <v>45748</v>
      </c>
      <c r="AN84" s="18">
        <v>45778</v>
      </c>
      <c r="AO84" s="18">
        <v>45809</v>
      </c>
      <c r="AP84" s="18">
        <v>45839</v>
      </c>
      <c r="AQ84" s="18">
        <v>45870</v>
      </c>
      <c r="AR84" s="18">
        <v>45901</v>
      </c>
      <c r="AS84" s="18">
        <v>45931</v>
      </c>
      <c r="AT84" s="18">
        <v>45962</v>
      </c>
      <c r="AU84" s="18">
        <v>45992</v>
      </c>
      <c r="AV84" s="18">
        <v>46023</v>
      </c>
      <c r="AW84" s="18">
        <v>46054</v>
      </c>
      <c r="AX84" s="18">
        <v>46082</v>
      </c>
      <c r="AY84" s="18">
        <v>46113</v>
      </c>
      <c r="AZ84" s="18">
        <v>46143</v>
      </c>
      <c r="BA84" s="18">
        <v>46174</v>
      </c>
      <c r="BB84" s="18">
        <v>46204</v>
      </c>
      <c r="BC84" s="18">
        <v>46235</v>
      </c>
      <c r="BD84" s="18">
        <v>46266</v>
      </c>
      <c r="BE84" s="18">
        <v>46296</v>
      </c>
      <c r="BF84" s="18">
        <v>46327</v>
      </c>
      <c r="BG84" s="18">
        <v>46357</v>
      </c>
      <c r="BH84" s="18">
        <v>46388</v>
      </c>
      <c r="BI84" s="18">
        <v>46419</v>
      </c>
      <c r="BJ84" s="18">
        <v>46447</v>
      </c>
      <c r="BK84" s="18">
        <v>46478</v>
      </c>
      <c r="BL84" s="18">
        <v>46508</v>
      </c>
      <c r="BM84" s="18">
        <v>46539</v>
      </c>
      <c r="BN84" s="18">
        <v>46569</v>
      </c>
      <c r="BO84" s="18">
        <v>46600</v>
      </c>
      <c r="BP84" s="18">
        <v>46631</v>
      </c>
      <c r="BQ84" s="18">
        <v>46661</v>
      </c>
      <c r="BR84" s="18">
        <v>46692</v>
      </c>
      <c r="BS84" s="18">
        <v>46722</v>
      </c>
    </row>
    <row r="85" spans="1:71">
      <c r="B85" s="1"/>
      <c r="G85" s="3" t="str">
        <f>G4</f>
        <v>PayPerUse Demographics</v>
      </c>
    </row>
    <row r="86" spans="1:71">
      <c r="B86" s="1"/>
      <c r="E86" s="1">
        <v>1</v>
      </c>
      <c r="G86" s="101"/>
      <c r="H86" s="1" t="str">
        <f>H5</f>
        <v>Merchant A</v>
      </c>
      <c r="L86" s="24">
        <f>IF(L$82=0,0,VLOOKUP($E86,$E$5:$BS$77,L$82+7,0))</f>
        <v>0</v>
      </c>
      <c r="M86" s="24">
        <f t="shared" ref="M86:BS90" si="56">IF(M$82=0,0,VLOOKUP($E86,$E$5:$BS$77,M$82+7,0))</f>
        <v>0</v>
      </c>
      <c r="N86" s="24">
        <f t="shared" si="56"/>
        <v>0</v>
      </c>
      <c r="O86" s="24">
        <f t="shared" si="56"/>
        <v>0</v>
      </c>
      <c r="P86" s="24">
        <f t="shared" si="56"/>
        <v>0</v>
      </c>
      <c r="Q86" s="24">
        <f t="shared" si="56"/>
        <v>0</v>
      </c>
      <c r="R86" s="24">
        <f t="shared" si="56"/>
        <v>0</v>
      </c>
      <c r="S86" s="24">
        <f t="shared" si="56"/>
        <v>0</v>
      </c>
      <c r="T86" s="24">
        <f t="shared" si="56"/>
        <v>10000</v>
      </c>
      <c r="U86" s="24">
        <f t="shared" si="56"/>
        <v>10500</v>
      </c>
      <c r="V86" s="24">
        <f t="shared" si="56"/>
        <v>11025</v>
      </c>
      <c r="W86" s="24">
        <f t="shared" si="56"/>
        <v>11576.25</v>
      </c>
      <c r="X86" s="24">
        <f t="shared" si="56"/>
        <v>12155.0625</v>
      </c>
      <c r="Y86" s="24">
        <f t="shared" si="56"/>
        <v>12762.815625000001</v>
      </c>
      <c r="Z86" s="24">
        <f t="shared" si="56"/>
        <v>13400.956406250001</v>
      </c>
      <c r="AA86" s="24">
        <f t="shared" si="56"/>
        <v>14071.004226562502</v>
      </c>
      <c r="AB86" s="24">
        <f t="shared" si="56"/>
        <v>14774.554437890627</v>
      </c>
      <c r="AC86" s="24">
        <f t="shared" si="56"/>
        <v>15513.28215978516</v>
      </c>
      <c r="AD86" s="24">
        <f t="shared" si="56"/>
        <v>16288.946267774418</v>
      </c>
      <c r="AE86" s="24">
        <f t="shared" si="56"/>
        <v>17103.393581163138</v>
      </c>
      <c r="AF86" s="24">
        <f t="shared" si="56"/>
        <v>17958.563260221297</v>
      </c>
      <c r="AG86" s="24">
        <f t="shared" si="56"/>
        <v>18856.491423232364</v>
      </c>
      <c r="AH86" s="24">
        <f t="shared" si="56"/>
        <v>19799.315994393983</v>
      </c>
      <c r="AI86" s="24">
        <f t="shared" si="56"/>
        <v>20789.281794113682</v>
      </c>
      <c r="AJ86" s="24">
        <f t="shared" si="56"/>
        <v>21828.745883819367</v>
      </c>
      <c r="AK86" s="24">
        <f t="shared" si="56"/>
        <v>22920.183178010335</v>
      </c>
      <c r="AL86" s="24">
        <f t="shared" si="56"/>
        <v>24066.192336910852</v>
      </c>
      <c r="AM86" s="24">
        <f t="shared" si="56"/>
        <v>25269.501953756397</v>
      </c>
      <c r="AN86" s="24">
        <f t="shared" si="56"/>
        <v>26532.977051444217</v>
      </c>
      <c r="AO86" s="24">
        <f t="shared" si="56"/>
        <v>27859.62590401643</v>
      </c>
      <c r="AP86" s="24">
        <f t="shared" si="56"/>
        <v>29252.607199217251</v>
      </c>
      <c r="AQ86" s="24">
        <f t="shared" si="56"/>
        <v>30715.237559178116</v>
      </c>
      <c r="AR86" s="24">
        <f t="shared" si="56"/>
        <v>32250.999437137023</v>
      </c>
      <c r="AS86" s="24">
        <f t="shared" si="56"/>
        <v>33863.549408993873</v>
      </c>
      <c r="AT86" s="24">
        <f t="shared" si="56"/>
        <v>35556.726879443566</v>
      </c>
      <c r="AU86" s="24">
        <f t="shared" si="56"/>
        <v>37334.563223415746</v>
      </c>
      <c r="AV86" s="24">
        <f t="shared" si="56"/>
        <v>39201.291384586533</v>
      </c>
      <c r="AW86" s="24">
        <f t="shared" si="56"/>
        <v>41161.355953815859</v>
      </c>
      <c r="AX86" s="24">
        <f t="shared" si="56"/>
        <v>43219.423751506656</v>
      </c>
      <c r="AY86" s="24">
        <f t="shared" si="56"/>
        <v>45380.394939081991</v>
      </c>
      <c r="AZ86" s="24">
        <f t="shared" si="56"/>
        <v>47649.414686036092</v>
      </c>
      <c r="BA86" s="24">
        <f t="shared" si="56"/>
        <v>50031.885420337901</v>
      </c>
      <c r="BB86" s="24">
        <f t="shared" si="56"/>
        <v>52533.479691354798</v>
      </c>
      <c r="BC86" s="24">
        <f t="shared" si="56"/>
        <v>55160.153675922542</v>
      </c>
      <c r="BD86" s="24">
        <f t="shared" si="56"/>
        <v>57918.161359718673</v>
      </c>
      <c r="BE86" s="24">
        <f t="shared" si="56"/>
        <v>60814.069427704613</v>
      </c>
      <c r="BF86" s="24">
        <f t="shared" si="56"/>
        <v>63854.772899089847</v>
      </c>
      <c r="BG86" s="24">
        <f t="shared" si="56"/>
        <v>67047.511544044348</v>
      </c>
      <c r="BH86" s="24">
        <f t="shared" si="56"/>
        <v>70399.887121246575</v>
      </c>
      <c r="BI86" s="24">
        <f t="shared" si="56"/>
        <v>73919.881477308911</v>
      </c>
      <c r="BJ86" s="24">
        <f t="shared" si="56"/>
        <v>77615.875551174366</v>
      </c>
      <c r="BK86" s="24">
        <f t="shared" si="56"/>
        <v>81496.669328733085</v>
      </c>
      <c r="BL86" s="24">
        <f t="shared" si="56"/>
        <v>85571.502795169741</v>
      </c>
      <c r="BM86" s="24">
        <f t="shared" si="56"/>
        <v>89850.077934928238</v>
      </c>
      <c r="BN86" s="24">
        <f t="shared" si="56"/>
        <v>94342.581831674659</v>
      </c>
      <c r="BO86" s="24">
        <f t="shared" si="56"/>
        <v>99059.71092325839</v>
      </c>
      <c r="BP86" s="24">
        <f>IF(BP$82=0,0,VLOOKUP($E86,$E$5:$BS$77,BP$82+7,0))</f>
        <v>104012.69646942131</v>
      </c>
      <c r="BQ86" s="24">
        <f>IF(BQ$82=0,0,VLOOKUP($E86,$E$5:$BS$77,BQ$82+7,0))</f>
        <v>109213.33129289238</v>
      </c>
      <c r="BR86" s="24">
        <f t="shared" si="56"/>
        <v>114673.997857537</v>
      </c>
      <c r="BS86" s="24">
        <f t="shared" si="56"/>
        <v>120407.69775041386</v>
      </c>
    </row>
    <row r="87" spans="1:71">
      <c r="B87" s="1"/>
      <c r="E87" s="1">
        <v>2</v>
      </c>
      <c r="G87" s="101"/>
      <c r="H87" s="1" t="str">
        <f t="shared" ref="H87:H102" si="57">H6</f>
        <v>Merchant B</v>
      </c>
      <c r="L87" s="24">
        <f t="shared" ref="L87:AA103" si="58">IF(L$82=0,0,VLOOKUP($E87,$E$5:$BS$77,L$82+7,0))</f>
        <v>0</v>
      </c>
      <c r="M87" s="24">
        <f t="shared" si="56"/>
        <v>0</v>
      </c>
      <c r="N87" s="24">
        <f t="shared" si="56"/>
        <v>0</v>
      </c>
      <c r="O87" s="24">
        <f t="shared" si="56"/>
        <v>0</v>
      </c>
      <c r="P87" s="24">
        <f t="shared" si="56"/>
        <v>0</v>
      </c>
      <c r="Q87" s="24">
        <f t="shared" si="56"/>
        <v>0</v>
      </c>
      <c r="R87" s="24">
        <f t="shared" si="56"/>
        <v>0</v>
      </c>
      <c r="S87" s="24">
        <f t="shared" si="56"/>
        <v>0</v>
      </c>
      <c r="T87" s="24">
        <f t="shared" si="56"/>
        <v>0</v>
      </c>
      <c r="U87" s="24">
        <f t="shared" si="56"/>
        <v>0</v>
      </c>
      <c r="V87" s="24">
        <f t="shared" si="56"/>
        <v>0</v>
      </c>
      <c r="W87" s="24">
        <f t="shared" si="56"/>
        <v>10000</v>
      </c>
      <c r="X87" s="24">
        <f t="shared" si="56"/>
        <v>11000</v>
      </c>
      <c r="Y87" s="24">
        <f t="shared" si="56"/>
        <v>12100.000000000002</v>
      </c>
      <c r="Z87" s="24">
        <f t="shared" si="56"/>
        <v>13310.000000000004</v>
      </c>
      <c r="AA87" s="24">
        <f t="shared" si="56"/>
        <v>14641.000000000005</v>
      </c>
      <c r="AB87" s="24">
        <f t="shared" si="56"/>
        <v>16105.100000000008</v>
      </c>
      <c r="AC87" s="24">
        <f t="shared" si="56"/>
        <v>17715.610000000011</v>
      </c>
      <c r="AD87" s="24">
        <f t="shared" si="56"/>
        <v>19487.171000000013</v>
      </c>
      <c r="AE87" s="24">
        <f t="shared" si="56"/>
        <v>21435.888100000015</v>
      </c>
      <c r="AF87" s="24">
        <f t="shared" si="56"/>
        <v>23579.476910000019</v>
      </c>
      <c r="AG87" s="24">
        <f t="shared" si="56"/>
        <v>25937.424601000024</v>
      </c>
      <c r="AH87" s="24">
        <f t="shared" si="56"/>
        <v>28531.16706110003</v>
      </c>
      <c r="AI87" s="24">
        <f t="shared" si="56"/>
        <v>31384.283767210036</v>
      </c>
      <c r="AJ87" s="24">
        <f t="shared" si="56"/>
        <v>34522.712143931043</v>
      </c>
      <c r="AK87" s="24">
        <f t="shared" si="56"/>
        <v>37974.983358324149</v>
      </c>
      <c r="AL87" s="24">
        <f t="shared" si="56"/>
        <v>41772.481694156566</v>
      </c>
      <c r="AM87" s="24">
        <f t="shared" si="56"/>
        <v>45949.729863572225</v>
      </c>
      <c r="AN87" s="24">
        <f t="shared" si="56"/>
        <v>50544.702849929454</v>
      </c>
      <c r="AO87" s="24">
        <f t="shared" si="56"/>
        <v>55599.173134922406</v>
      </c>
      <c r="AP87" s="24">
        <f t="shared" si="56"/>
        <v>61159.090448414652</v>
      </c>
      <c r="AQ87" s="24">
        <f t="shared" si="56"/>
        <v>67274.999493256124</v>
      </c>
      <c r="AR87" s="24">
        <f t="shared" si="56"/>
        <v>74002.499442581742</v>
      </c>
      <c r="AS87" s="24">
        <f t="shared" si="56"/>
        <v>81402.749386839918</v>
      </c>
      <c r="AT87" s="24">
        <f t="shared" si="56"/>
        <v>89543.024325523918</v>
      </c>
      <c r="AU87" s="24">
        <f t="shared" si="56"/>
        <v>98497.32675807632</v>
      </c>
      <c r="AV87" s="24">
        <f t="shared" si="56"/>
        <v>108347.05943388396</v>
      </c>
      <c r="AW87" s="24">
        <f t="shared" si="56"/>
        <v>119181.76537727236</v>
      </c>
      <c r="AX87" s="24">
        <f t="shared" si="56"/>
        <v>131099.9419149996</v>
      </c>
      <c r="AY87" s="24">
        <f t="shared" si="56"/>
        <v>144209.93610649958</v>
      </c>
      <c r="AZ87" s="24">
        <f t="shared" si="56"/>
        <v>158630.92971714956</v>
      </c>
      <c r="BA87" s="24">
        <f t="shared" si="56"/>
        <v>174494.02268886453</v>
      </c>
      <c r="BB87" s="24">
        <f t="shared" si="56"/>
        <v>191943.42495775101</v>
      </c>
      <c r="BC87" s="24">
        <f t="shared" si="56"/>
        <v>211137.76745352612</v>
      </c>
      <c r="BD87" s="24">
        <f t="shared" si="56"/>
        <v>232251.54419887875</v>
      </c>
      <c r="BE87" s="24">
        <f t="shared" si="56"/>
        <v>255476.69861876665</v>
      </c>
      <c r="BF87" s="24">
        <f t="shared" si="56"/>
        <v>281024.36848064332</v>
      </c>
      <c r="BG87" s="24">
        <f t="shared" si="56"/>
        <v>309126.80532870768</v>
      </c>
      <c r="BH87" s="24">
        <f t="shared" si="56"/>
        <v>340039.48586157849</v>
      </c>
      <c r="BI87" s="24">
        <f t="shared" si="56"/>
        <v>374043.43444773636</v>
      </c>
      <c r="BJ87" s="24">
        <f t="shared" si="56"/>
        <v>411447.77789251006</v>
      </c>
      <c r="BK87" s="24">
        <f t="shared" si="56"/>
        <v>452592.55568176112</v>
      </c>
      <c r="BL87" s="24">
        <f t="shared" si="56"/>
        <v>497851.81124993728</v>
      </c>
      <c r="BM87" s="24">
        <f t="shared" si="56"/>
        <v>547636.992374931</v>
      </c>
      <c r="BN87" s="24">
        <f t="shared" si="56"/>
        <v>602400.6916124241</v>
      </c>
      <c r="BO87" s="24">
        <f t="shared" si="56"/>
        <v>662640.76077366655</v>
      </c>
      <c r="BP87" s="24">
        <f t="shared" si="56"/>
        <v>728904.83685103327</v>
      </c>
      <c r="BQ87" s="24">
        <f t="shared" si="56"/>
        <v>801795.32053613663</v>
      </c>
      <c r="BR87" s="24">
        <f t="shared" si="56"/>
        <v>881974.85258975031</v>
      </c>
      <c r="BS87" s="24">
        <f t="shared" si="56"/>
        <v>970172.33784872538</v>
      </c>
    </row>
    <row r="88" spans="1:71">
      <c r="B88" s="1"/>
      <c r="E88" s="1">
        <v>3</v>
      </c>
      <c r="G88" s="101"/>
      <c r="H88" s="1" t="str">
        <f t="shared" si="57"/>
        <v>Merchant C</v>
      </c>
      <c r="L88" s="24">
        <f t="shared" si="58"/>
        <v>0</v>
      </c>
      <c r="M88" s="24">
        <f t="shared" si="56"/>
        <v>0</v>
      </c>
      <c r="N88" s="24">
        <f t="shared" si="56"/>
        <v>0</v>
      </c>
      <c r="O88" s="24">
        <f t="shared" si="56"/>
        <v>0</v>
      </c>
      <c r="P88" s="24">
        <f t="shared" si="56"/>
        <v>0</v>
      </c>
      <c r="Q88" s="24">
        <f t="shared" si="56"/>
        <v>0</v>
      </c>
      <c r="R88" s="24">
        <f t="shared" si="56"/>
        <v>0</v>
      </c>
      <c r="S88" s="24">
        <f t="shared" si="56"/>
        <v>0</v>
      </c>
      <c r="T88" s="24">
        <f t="shared" si="56"/>
        <v>0</v>
      </c>
      <c r="U88" s="24">
        <f t="shared" si="56"/>
        <v>0</v>
      </c>
      <c r="V88" s="24">
        <f t="shared" si="56"/>
        <v>0</v>
      </c>
      <c r="W88" s="24">
        <f t="shared" si="56"/>
        <v>0</v>
      </c>
      <c r="X88" s="24">
        <f t="shared" si="56"/>
        <v>10000</v>
      </c>
      <c r="Y88" s="24">
        <f t="shared" si="56"/>
        <v>11000</v>
      </c>
      <c r="Z88" s="24">
        <f t="shared" si="56"/>
        <v>12100.000000000002</v>
      </c>
      <c r="AA88" s="24">
        <f t="shared" si="56"/>
        <v>13310.000000000004</v>
      </c>
      <c r="AB88" s="24">
        <f t="shared" si="56"/>
        <v>14641.000000000005</v>
      </c>
      <c r="AC88" s="24">
        <f t="shared" si="56"/>
        <v>16105.100000000008</v>
      </c>
      <c r="AD88" s="24">
        <f t="shared" si="56"/>
        <v>17715.610000000011</v>
      </c>
      <c r="AE88" s="24">
        <f t="shared" si="56"/>
        <v>19487.171000000013</v>
      </c>
      <c r="AF88" s="24">
        <f t="shared" si="56"/>
        <v>21435.888100000015</v>
      </c>
      <c r="AG88" s="24">
        <f t="shared" si="56"/>
        <v>23579.476910000019</v>
      </c>
      <c r="AH88" s="24">
        <f t="shared" si="56"/>
        <v>25937.424601000024</v>
      </c>
      <c r="AI88" s="24">
        <f t="shared" si="56"/>
        <v>28531.16706110003</v>
      </c>
      <c r="AJ88" s="24">
        <f t="shared" si="56"/>
        <v>31384.283767210036</v>
      </c>
      <c r="AK88" s="24">
        <f t="shared" si="56"/>
        <v>34522.712143931043</v>
      </c>
      <c r="AL88" s="24">
        <f t="shared" si="56"/>
        <v>37974.983358324149</v>
      </c>
      <c r="AM88" s="24">
        <f t="shared" si="56"/>
        <v>41772.481694156566</v>
      </c>
      <c r="AN88" s="24">
        <f t="shared" si="56"/>
        <v>45949.729863572225</v>
      </c>
      <c r="AO88" s="24">
        <f t="shared" si="56"/>
        <v>50544.702849929454</v>
      </c>
      <c r="AP88" s="24">
        <f t="shared" si="56"/>
        <v>55599.173134922406</v>
      </c>
      <c r="AQ88" s="24">
        <f t="shared" si="56"/>
        <v>61159.090448414652</v>
      </c>
      <c r="AR88" s="24">
        <f t="shared" si="56"/>
        <v>67274.999493256124</v>
      </c>
      <c r="AS88" s="24">
        <f t="shared" si="56"/>
        <v>74002.499442581742</v>
      </c>
      <c r="AT88" s="24">
        <f t="shared" si="56"/>
        <v>81402.749386839918</v>
      </c>
      <c r="AU88" s="24">
        <f t="shared" si="56"/>
        <v>89543.024325523918</v>
      </c>
      <c r="AV88" s="24">
        <f t="shared" si="56"/>
        <v>98497.32675807632</v>
      </c>
      <c r="AW88" s="24">
        <f t="shared" si="56"/>
        <v>108347.05943388396</v>
      </c>
      <c r="AX88" s="24">
        <f t="shared" si="56"/>
        <v>119181.76537727236</v>
      </c>
      <c r="AY88" s="24">
        <f t="shared" si="56"/>
        <v>131099.9419149996</v>
      </c>
      <c r="AZ88" s="24">
        <f t="shared" si="56"/>
        <v>144209.93610649958</v>
      </c>
      <c r="BA88" s="24">
        <f t="shared" si="56"/>
        <v>158630.92971714956</v>
      </c>
      <c r="BB88" s="24">
        <f t="shared" si="56"/>
        <v>174494.02268886453</v>
      </c>
      <c r="BC88" s="24">
        <f t="shared" si="56"/>
        <v>191943.42495775101</v>
      </c>
      <c r="BD88" s="24">
        <f t="shared" si="56"/>
        <v>211137.76745352612</v>
      </c>
      <c r="BE88" s="24">
        <f t="shared" si="56"/>
        <v>232251.54419887875</v>
      </c>
      <c r="BF88" s="24">
        <f t="shared" si="56"/>
        <v>255476.69861876665</v>
      </c>
      <c r="BG88" s="24">
        <f t="shared" si="56"/>
        <v>281024.36848064332</v>
      </c>
      <c r="BH88" s="24">
        <f t="shared" si="56"/>
        <v>309126.80532870768</v>
      </c>
      <c r="BI88" s="24">
        <f t="shared" si="56"/>
        <v>340039.48586157849</v>
      </c>
      <c r="BJ88" s="24">
        <f t="shared" si="56"/>
        <v>374043.43444773636</v>
      </c>
      <c r="BK88" s="24">
        <f t="shared" si="56"/>
        <v>411447.77789251006</v>
      </c>
      <c r="BL88" s="24">
        <f t="shared" si="56"/>
        <v>452592.55568176112</v>
      </c>
      <c r="BM88" s="24">
        <f t="shared" si="56"/>
        <v>497851.81124993728</v>
      </c>
      <c r="BN88" s="24">
        <f t="shared" si="56"/>
        <v>547636.992374931</v>
      </c>
      <c r="BO88" s="24">
        <f t="shared" si="56"/>
        <v>602400.6916124241</v>
      </c>
      <c r="BP88" s="24">
        <f t="shared" si="56"/>
        <v>662640.76077366655</v>
      </c>
      <c r="BQ88" s="24">
        <f t="shared" si="56"/>
        <v>728904.83685103327</v>
      </c>
      <c r="BR88" s="24">
        <f t="shared" si="56"/>
        <v>801795.32053613663</v>
      </c>
      <c r="BS88" s="24">
        <f t="shared" si="56"/>
        <v>881974.85258975031</v>
      </c>
    </row>
    <row r="89" spans="1:71">
      <c r="B89" s="1"/>
      <c r="E89" s="1">
        <v>4</v>
      </c>
      <c r="G89" s="101"/>
      <c r="H89" s="1" t="str">
        <f t="shared" si="57"/>
        <v>Merchant D</v>
      </c>
      <c r="L89" s="24">
        <f t="shared" si="58"/>
        <v>0</v>
      </c>
      <c r="M89" s="24">
        <f t="shared" si="56"/>
        <v>0</v>
      </c>
      <c r="N89" s="24">
        <f t="shared" si="56"/>
        <v>0</v>
      </c>
      <c r="O89" s="24">
        <f t="shared" si="56"/>
        <v>0</v>
      </c>
      <c r="P89" s="24">
        <f t="shared" si="56"/>
        <v>0</v>
      </c>
      <c r="Q89" s="24">
        <f t="shared" si="56"/>
        <v>0</v>
      </c>
      <c r="R89" s="24">
        <f t="shared" si="56"/>
        <v>0</v>
      </c>
      <c r="S89" s="24">
        <f t="shared" si="56"/>
        <v>0</v>
      </c>
      <c r="T89" s="24">
        <f t="shared" si="56"/>
        <v>0</v>
      </c>
      <c r="U89" s="24">
        <f t="shared" si="56"/>
        <v>0</v>
      </c>
      <c r="V89" s="24">
        <f t="shared" si="56"/>
        <v>0</v>
      </c>
      <c r="W89" s="24">
        <f t="shared" si="56"/>
        <v>0</v>
      </c>
      <c r="X89" s="24">
        <f t="shared" si="56"/>
        <v>0</v>
      </c>
      <c r="Y89" s="24">
        <f t="shared" si="56"/>
        <v>0</v>
      </c>
      <c r="Z89" s="24">
        <f t="shared" si="56"/>
        <v>0</v>
      </c>
      <c r="AA89" s="24">
        <f t="shared" si="56"/>
        <v>0</v>
      </c>
      <c r="AB89" s="24">
        <f t="shared" si="56"/>
        <v>0</v>
      </c>
      <c r="AC89" s="24">
        <f t="shared" si="56"/>
        <v>0</v>
      </c>
      <c r="AD89" s="24">
        <f t="shared" si="56"/>
        <v>0</v>
      </c>
      <c r="AE89" s="24">
        <f t="shared" si="56"/>
        <v>0</v>
      </c>
      <c r="AF89" s="24">
        <f t="shared" si="56"/>
        <v>0</v>
      </c>
      <c r="AG89" s="24">
        <f t="shared" si="56"/>
        <v>0</v>
      </c>
      <c r="AH89" s="24">
        <f t="shared" si="56"/>
        <v>0</v>
      </c>
      <c r="AI89" s="24">
        <f t="shared" si="56"/>
        <v>0</v>
      </c>
      <c r="AJ89" s="24">
        <f t="shared" si="56"/>
        <v>0</v>
      </c>
      <c r="AK89" s="24">
        <f t="shared" si="56"/>
        <v>0</v>
      </c>
      <c r="AL89" s="24">
        <f t="shared" si="56"/>
        <v>0</v>
      </c>
      <c r="AM89" s="24">
        <f t="shared" si="56"/>
        <v>0</v>
      </c>
      <c r="AN89" s="24">
        <f t="shared" si="56"/>
        <v>0</v>
      </c>
      <c r="AO89" s="24">
        <f t="shared" si="56"/>
        <v>0</v>
      </c>
      <c r="AP89" s="24">
        <f t="shared" si="56"/>
        <v>0</v>
      </c>
      <c r="AQ89" s="24">
        <f t="shared" si="56"/>
        <v>0</v>
      </c>
      <c r="AR89" s="24">
        <f t="shared" si="56"/>
        <v>0</v>
      </c>
      <c r="AS89" s="24">
        <f t="shared" si="56"/>
        <v>0</v>
      </c>
      <c r="AT89" s="24">
        <f t="shared" si="56"/>
        <v>0</v>
      </c>
      <c r="AU89" s="24">
        <f t="shared" si="56"/>
        <v>0</v>
      </c>
      <c r="AV89" s="24">
        <f t="shared" si="56"/>
        <v>0</v>
      </c>
      <c r="AW89" s="24">
        <f t="shared" si="56"/>
        <v>0</v>
      </c>
      <c r="AX89" s="24">
        <f t="shared" si="56"/>
        <v>0</v>
      </c>
      <c r="AY89" s="24">
        <f t="shared" si="56"/>
        <v>0</v>
      </c>
      <c r="AZ89" s="24">
        <f t="shared" si="56"/>
        <v>0</v>
      </c>
      <c r="BA89" s="24">
        <f t="shared" si="56"/>
        <v>0</v>
      </c>
      <c r="BB89" s="24">
        <f t="shared" si="56"/>
        <v>0</v>
      </c>
      <c r="BC89" s="24">
        <f t="shared" si="56"/>
        <v>0</v>
      </c>
      <c r="BD89" s="24">
        <f t="shared" si="56"/>
        <v>0</v>
      </c>
      <c r="BE89" s="24">
        <f t="shared" si="56"/>
        <v>0</v>
      </c>
      <c r="BF89" s="24">
        <f t="shared" si="56"/>
        <v>0</v>
      </c>
      <c r="BG89" s="24">
        <f t="shared" si="56"/>
        <v>0</v>
      </c>
      <c r="BH89" s="24">
        <f t="shared" si="56"/>
        <v>0</v>
      </c>
      <c r="BI89" s="24">
        <f t="shared" si="56"/>
        <v>0</v>
      </c>
      <c r="BJ89" s="24">
        <f t="shared" si="56"/>
        <v>0</v>
      </c>
      <c r="BK89" s="24">
        <f t="shared" si="56"/>
        <v>0</v>
      </c>
      <c r="BL89" s="24">
        <f t="shared" si="56"/>
        <v>0</v>
      </c>
      <c r="BM89" s="24">
        <f t="shared" si="56"/>
        <v>0</v>
      </c>
      <c r="BN89" s="24">
        <f t="shared" si="56"/>
        <v>0</v>
      </c>
      <c r="BO89" s="24">
        <f t="shared" si="56"/>
        <v>0</v>
      </c>
      <c r="BP89" s="24">
        <f t="shared" si="56"/>
        <v>0</v>
      </c>
      <c r="BQ89" s="24">
        <f t="shared" si="56"/>
        <v>0</v>
      </c>
      <c r="BR89" s="24">
        <f t="shared" si="56"/>
        <v>0</v>
      </c>
      <c r="BS89" s="24">
        <f t="shared" si="56"/>
        <v>0</v>
      </c>
    </row>
    <row r="90" spans="1:71">
      <c r="B90" s="1"/>
      <c r="E90" s="1">
        <v>5</v>
      </c>
      <c r="G90" s="101"/>
      <c r="H90" s="1" t="str">
        <f t="shared" si="57"/>
        <v>Merchant E</v>
      </c>
      <c r="L90" s="24">
        <f t="shared" si="58"/>
        <v>0</v>
      </c>
      <c r="M90" s="24">
        <f t="shared" si="56"/>
        <v>0</v>
      </c>
      <c r="N90" s="24">
        <f t="shared" si="56"/>
        <v>0</v>
      </c>
      <c r="O90" s="24">
        <f t="shared" si="56"/>
        <v>0</v>
      </c>
      <c r="P90" s="24">
        <f t="shared" si="56"/>
        <v>0</v>
      </c>
      <c r="Q90" s="24">
        <f t="shared" si="56"/>
        <v>0</v>
      </c>
      <c r="R90" s="24">
        <f t="shared" si="56"/>
        <v>0</v>
      </c>
      <c r="S90" s="24">
        <f t="shared" si="56"/>
        <v>0</v>
      </c>
      <c r="T90" s="24">
        <f t="shared" si="56"/>
        <v>0</v>
      </c>
      <c r="U90" s="24">
        <f t="shared" si="56"/>
        <v>0</v>
      </c>
      <c r="V90" s="24">
        <f t="shared" si="56"/>
        <v>0</v>
      </c>
      <c r="W90" s="24">
        <f t="shared" si="56"/>
        <v>0</v>
      </c>
      <c r="X90" s="24">
        <f t="shared" si="56"/>
        <v>0</v>
      </c>
      <c r="Y90" s="24">
        <f t="shared" si="56"/>
        <v>0</v>
      </c>
      <c r="Z90" s="24">
        <f t="shared" si="56"/>
        <v>0</v>
      </c>
      <c r="AA90" s="24">
        <f t="shared" si="56"/>
        <v>0</v>
      </c>
      <c r="AB90" s="24">
        <f t="shared" si="56"/>
        <v>0</v>
      </c>
      <c r="AC90" s="24">
        <f t="shared" si="56"/>
        <v>0</v>
      </c>
      <c r="AD90" s="24">
        <f t="shared" si="56"/>
        <v>0</v>
      </c>
      <c r="AE90" s="24">
        <f t="shared" si="56"/>
        <v>0</v>
      </c>
      <c r="AF90" s="24">
        <f t="shared" ref="AF90:AU90" si="59">IF(AF$82=0,0,VLOOKUP($E90,$E$5:$BS$77,AF$82+7,0))</f>
        <v>0</v>
      </c>
      <c r="AG90" s="24">
        <f t="shared" si="59"/>
        <v>0</v>
      </c>
      <c r="AH90" s="24">
        <f t="shared" si="59"/>
        <v>0</v>
      </c>
      <c r="AI90" s="24">
        <f t="shared" si="59"/>
        <v>0</v>
      </c>
      <c r="AJ90" s="24">
        <f t="shared" si="59"/>
        <v>0</v>
      </c>
      <c r="AK90" s="24">
        <f t="shared" si="59"/>
        <v>0</v>
      </c>
      <c r="AL90" s="24">
        <f t="shared" si="59"/>
        <v>0</v>
      </c>
      <c r="AM90" s="24">
        <f t="shared" si="59"/>
        <v>0</v>
      </c>
      <c r="AN90" s="24">
        <f t="shared" si="59"/>
        <v>0</v>
      </c>
      <c r="AO90" s="24">
        <f t="shared" si="59"/>
        <v>0</v>
      </c>
      <c r="AP90" s="24">
        <f t="shared" si="59"/>
        <v>0</v>
      </c>
      <c r="AQ90" s="24">
        <f t="shared" si="59"/>
        <v>0</v>
      </c>
      <c r="AR90" s="24">
        <f t="shared" si="59"/>
        <v>0</v>
      </c>
      <c r="AS90" s="24">
        <f t="shared" si="59"/>
        <v>0</v>
      </c>
      <c r="AT90" s="24">
        <f t="shared" si="59"/>
        <v>0</v>
      </c>
      <c r="AU90" s="24">
        <f t="shared" si="59"/>
        <v>0</v>
      </c>
      <c r="AV90" s="24">
        <f t="shared" ref="AV90:BK103" si="60">IF(AV$82=0,0,VLOOKUP($E90,$E$5:$BS$77,AV$82+7,0))</f>
        <v>0</v>
      </c>
      <c r="AW90" s="24">
        <f t="shared" si="60"/>
        <v>0</v>
      </c>
      <c r="AX90" s="24">
        <f t="shared" si="60"/>
        <v>0</v>
      </c>
      <c r="AY90" s="24">
        <f t="shared" si="60"/>
        <v>0</v>
      </c>
      <c r="AZ90" s="24">
        <f t="shared" si="60"/>
        <v>0</v>
      </c>
      <c r="BA90" s="24">
        <f t="shared" si="60"/>
        <v>0</v>
      </c>
      <c r="BB90" s="24">
        <f t="shared" si="60"/>
        <v>0</v>
      </c>
      <c r="BC90" s="24">
        <f t="shared" si="60"/>
        <v>0</v>
      </c>
      <c r="BD90" s="24">
        <f t="shared" si="60"/>
        <v>0</v>
      </c>
      <c r="BE90" s="24">
        <f t="shared" si="60"/>
        <v>0</v>
      </c>
      <c r="BF90" s="24">
        <f t="shared" si="60"/>
        <v>0</v>
      </c>
      <c r="BG90" s="24">
        <f t="shared" si="60"/>
        <v>0</v>
      </c>
      <c r="BH90" s="24">
        <f t="shared" si="60"/>
        <v>0</v>
      </c>
      <c r="BI90" s="24">
        <f t="shared" si="60"/>
        <v>0</v>
      </c>
      <c r="BJ90" s="24">
        <f t="shared" si="60"/>
        <v>0</v>
      </c>
      <c r="BK90" s="24">
        <f t="shared" si="60"/>
        <v>0</v>
      </c>
      <c r="BL90" s="24">
        <f t="shared" ref="BL90:BS103" si="61">IF(BL$82=0,0,VLOOKUP($E90,$E$5:$BS$77,BL$82+7,0))</f>
        <v>0</v>
      </c>
      <c r="BM90" s="24">
        <f t="shared" si="61"/>
        <v>0</v>
      </c>
      <c r="BN90" s="24">
        <f t="shared" si="61"/>
        <v>0</v>
      </c>
      <c r="BO90" s="24">
        <f t="shared" si="61"/>
        <v>0</v>
      </c>
      <c r="BP90" s="24">
        <f t="shared" si="61"/>
        <v>0</v>
      </c>
      <c r="BQ90" s="24">
        <f t="shared" si="61"/>
        <v>0</v>
      </c>
      <c r="BR90" s="24">
        <f t="shared" si="61"/>
        <v>0</v>
      </c>
      <c r="BS90" s="24">
        <f t="shared" si="61"/>
        <v>0</v>
      </c>
    </row>
    <row r="91" spans="1:71">
      <c r="B91" s="1"/>
      <c r="E91" s="1">
        <v>6</v>
      </c>
      <c r="G91" s="3" t="str">
        <f t="shared" ref="G91:G99" si="62">G10</f>
        <v>Recurring Demographics</v>
      </c>
      <c r="L91" s="24">
        <f t="shared" si="58"/>
        <v>0</v>
      </c>
      <c r="M91" s="24">
        <f t="shared" si="58"/>
        <v>0</v>
      </c>
      <c r="N91" s="24">
        <f t="shared" si="58"/>
        <v>0</v>
      </c>
      <c r="O91" s="24">
        <f t="shared" si="58"/>
        <v>0</v>
      </c>
      <c r="P91" s="24">
        <f t="shared" si="58"/>
        <v>0</v>
      </c>
      <c r="Q91" s="24">
        <f t="shared" si="58"/>
        <v>0</v>
      </c>
      <c r="R91" s="24">
        <f t="shared" si="58"/>
        <v>0</v>
      </c>
      <c r="S91" s="24">
        <f t="shared" si="58"/>
        <v>0</v>
      </c>
      <c r="T91" s="24">
        <f t="shared" si="58"/>
        <v>0</v>
      </c>
      <c r="U91" s="24">
        <f t="shared" si="58"/>
        <v>0</v>
      </c>
      <c r="V91" s="24">
        <f t="shared" si="58"/>
        <v>0</v>
      </c>
      <c r="W91" s="24">
        <f t="shared" si="58"/>
        <v>0</v>
      </c>
      <c r="X91" s="24">
        <f t="shared" si="58"/>
        <v>0</v>
      </c>
      <c r="Y91" s="24">
        <f t="shared" si="58"/>
        <v>0</v>
      </c>
      <c r="Z91" s="24">
        <f t="shared" si="58"/>
        <v>0</v>
      </c>
      <c r="AA91" s="24">
        <f t="shared" si="58"/>
        <v>0</v>
      </c>
      <c r="AB91" s="24">
        <f t="shared" ref="AB91:AQ103" si="63">IF(AB$82=0,0,VLOOKUP($E91,$E$5:$BS$77,AB$82+7,0))</f>
        <v>0</v>
      </c>
      <c r="AC91" s="24">
        <f t="shared" si="63"/>
        <v>0</v>
      </c>
      <c r="AD91" s="24">
        <f t="shared" si="63"/>
        <v>0</v>
      </c>
      <c r="AE91" s="24">
        <f t="shared" si="63"/>
        <v>0</v>
      </c>
      <c r="AF91" s="24">
        <f t="shared" si="63"/>
        <v>0</v>
      </c>
      <c r="AG91" s="24">
        <f t="shared" si="63"/>
        <v>0</v>
      </c>
      <c r="AH91" s="24">
        <f t="shared" si="63"/>
        <v>0</v>
      </c>
      <c r="AI91" s="24">
        <f t="shared" si="63"/>
        <v>0</v>
      </c>
      <c r="AJ91" s="24">
        <f t="shared" si="63"/>
        <v>0</v>
      </c>
      <c r="AK91" s="24">
        <f t="shared" si="63"/>
        <v>0</v>
      </c>
      <c r="AL91" s="24">
        <f t="shared" si="63"/>
        <v>0</v>
      </c>
      <c r="AM91" s="24">
        <f t="shared" si="63"/>
        <v>0</v>
      </c>
      <c r="AN91" s="24">
        <f t="shared" si="63"/>
        <v>0</v>
      </c>
      <c r="AO91" s="24">
        <f t="shared" si="63"/>
        <v>0</v>
      </c>
      <c r="AP91" s="24">
        <f t="shared" si="63"/>
        <v>0</v>
      </c>
      <c r="AQ91" s="24">
        <f t="shared" si="63"/>
        <v>0</v>
      </c>
      <c r="AR91" s="24">
        <f t="shared" ref="AR91:AU103" si="64">IF(AR$82=0,0,VLOOKUP($E91,$E$5:$BS$77,AR$82+7,0))</f>
        <v>0</v>
      </c>
      <c r="AS91" s="24">
        <f t="shared" si="64"/>
        <v>0</v>
      </c>
      <c r="AT91" s="24">
        <f t="shared" si="64"/>
        <v>0</v>
      </c>
      <c r="AU91" s="24">
        <f t="shared" si="64"/>
        <v>0</v>
      </c>
      <c r="AV91" s="24">
        <f t="shared" si="60"/>
        <v>0</v>
      </c>
      <c r="AW91" s="24">
        <f t="shared" si="60"/>
        <v>0</v>
      </c>
      <c r="AX91" s="24">
        <f t="shared" si="60"/>
        <v>0</v>
      </c>
      <c r="AY91" s="24">
        <f t="shared" si="60"/>
        <v>0</v>
      </c>
      <c r="AZ91" s="24">
        <f t="shared" si="60"/>
        <v>0</v>
      </c>
      <c r="BA91" s="24">
        <f t="shared" si="60"/>
        <v>0</v>
      </c>
      <c r="BB91" s="24">
        <f t="shared" si="60"/>
        <v>0</v>
      </c>
      <c r="BC91" s="24">
        <f t="shared" si="60"/>
        <v>0</v>
      </c>
      <c r="BD91" s="24">
        <f t="shared" si="60"/>
        <v>0</v>
      </c>
      <c r="BE91" s="24">
        <f t="shared" si="60"/>
        <v>0</v>
      </c>
      <c r="BF91" s="24">
        <f t="shared" si="60"/>
        <v>0</v>
      </c>
      <c r="BG91" s="24">
        <f t="shared" si="60"/>
        <v>0</v>
      </c>
      <c r="BH91" s="24">
        <f t="shared" si="60"/>
        <v>0</v>
      </c>
      <c r="BI91" s="24">
        <f t="shared" si="60"/>
        <v>0</v>
      </c>
      <c r="BJ91" s="24">
        <f t="shared" si="60"/>
        <v>0</v>
      </c>
      <c r="BK91" s="24">
        <f t="shared" si="60"/>
        <v>0</v>
      </c>
      <c r="BL91" s="24">
        <f t="shared" si="61"/>
        <v>0</v>
      </c>
      <c r="BM91" s="24">
        <f t="shared" si="61"/>
        <v>0</v>
      </c>
      <c r="BN91" s="24">
        <f t="shared" si="61"/>
        <v>0</v>
      </c>
      <c r="BO91" s="24">
        <f t="shared" si="61"/>
        <v>0</v>
      </c>
      <c r="BP91" s="24">
        <f t="shared" si="61"/>
        <v>0</v>
      </c>
      <c r="BQ91" s="24">
        <f t="shared" si="61"/>
        <v>0</v>
      </c>
      <c r="BR91" s="24">
        <f t="shared" si="61"/>
        <v>0</v>
      </c>
      <c r="BS91" s="24">
        <f t="shared" si="61"/>
        <v>0</v>
      </c>
    </row>
    <row r="92" spans="1:71">
      <c r="B92" s="1"/>
      <c r="E92" s="1">
        <v>7</v>
      </c>
      <c r="G92" s="101"/>
      <c r="H92" s="1" t="str">
        <f t="shared" si="57"/>
        <v>Customer 1</v>
      </c>
      <c r="I92" s="20"/>
      <c r="J92" s="20"/>
      <c r="K92" s="20"/>
      <c r="L92" s="24">
        <f t="shared" si="58"/>
        <v>0</v>
      </c>
      <c r="M92" s="24">
        <f t="shared" si="58"/>
        <v>0</v>
      </c>
      <c r="N92" s="24">
        <f t="shared" si="58"/>
        <v>0</v>
      </c>
      <c r="O92" s="24">
        <f t="shared" si="58"/>
        <v>0</v>
      </c>
      <c r="P92" s="24">
        <f t="shared" si="58"/>
        <v>0</v>
      </c>
      <c r="Q92" s="24">
        <f t="shared" si="58"/>
        <v>0</v>
      </c>
      <c r="R92" s="24">
        <f t="shared" si="58"/>
        <v>0</v>
      </c>
      <c r="S92" s="24">
        <f t="shared" si="58"/>
        <v>0</v>
      </c>
      <c r="T92" s="24">
        <f t="shared" si="58"/>
        <v>0</v>
      </c>
      <c r="U92" s="24">
        <f t="shared" si="58"/>
        <v>0</v>
      </c>
      <c r="V92" s="24">
        <f t="shared" si="58"/>
        <v>0</v>
      </c>
      <c r="W92" s="24">
        <f t="shared" si="58"/>
        <v>0</v>
      </c>
      <c r="X92" s="24">
        <f t="shared" si="58"/>
        <v>0</v>
      </c>
      <c r="Y92" s="24">
        <f t="shared" si="58"/>
        <v>0</v>
      </c>
      <c r="Z92" s="24">
        <f t="shared" si="58"/>
        <v>0</v>
      </c>
      <c r="AA92" s="24">
        <f t="shared" si="58"/>
        <v>0</v>
      </c>
      <c r="AB92" s="24">
        <f t="shared" si="63"/>
        <v>5000</v>
      </c>
      <c r="AC92" s="24">
        <f t="shared" si="63"/>
        <v>5500</v>
      </c>
      <c r="AD92" s="24">
        <f t="shared" si="63"/>
        <v>6050.0000000000009</v>
      </c>
      <c r="AE92" s="24">
        <f t="shared" si="63"/>
        <v>6655.0000000000018</v>
      </c>
      <c r="AF92" s="24">
        <f t="shared" si="63"/>
        <v>7320.5000000000027</v>
      </c>
      <c r="AG92" s="24">
        <f t="shared" si="63"/>
        <v>8052.5500000000038</v>
      </c>
      <c r="AH92" s="24">
        <f t="shared" si="63"/>
        <v>8857.8050000000057</v>
      </c>
      <c r="AI92" s="24">
        <f t="shared" si="63"/>
        <v>9743.5855000000065</v>
      </c>
      <c r="AJ92" s="24">
        <f t="shared" si="63"/>
        <v>10717.944050000007</v>
      </c>
      <c r="AK92" s="24">
        <f t="shared" si="63"/>
        <v>11789.73845500001</v>
      </c>
      <c r="AL92" s="24">
        <f t="shared" si="63"/>
        <v>12968.712300500012</v>
      </c>
      <c r="AM92" s="24">
        <f t="shared" si="63"/>
        <v>14265.583530550015</v>
      </c>
      <c r="AN92" s="24">
        <f t="shared" si="63"/>
        <v>15692.141883605018</v>
      </c>
      <c r="AO92" s="24">
        <f t="shared" si="63"/>
        <v>17261.356071965522</v>
      </c>
      <c r="AP92" s="24">
        <f t="shared" si="63"/>
        <v>18987.491679162074</v>
      </c>
      <c r="AQ92" s="24">
        <f t="shared" si="63"/>
        <v>20886.240847078283</v>
      </c>
      <c r="AR92" s="24">
        <f t="shared" si="64"/>
        <v>22974.864931786113</v>
      </c>
      <c r="AS92" s="24">
        <f t="shared" si="64"/>
        <v>25272.351424964727</v>
      </c>
      <c r="AT92" s="24">
        <f t="shared" si="64"/>
        <v>27799.586567461203</v>
      </c>
      <c r="AU92" s="24">
        <f t="shared" si="64"/>
        <v>30579.545224207326</v>
      </c>
      <c r="AV92" s="24">
        <f t="shared" si="60"/>
        <v>33637.499746628062</v>
      </c>
      <c r="AW92" s="24">
        <f t="shared" si="60"/>
        <v>37001.249721290871</v>
      </c>
      <c r="AX92" s="24">
        <f t="shared" si="60"/>
        <v>40701.374693419959</v>
      </c>
      <c r="AY92" s="24">
        <f t="shared" si="60"/>
        <v>44771.512162761959</v>
      </c>
      <c r="AZ92" s="24">
        <f t="shared" si="60"/>
        <v>49248.66337903816</v>
      </c>
      <c r="BA92" s="24">
        <f t="shared" si="60"/>
        <v>54173.529716941979</v>
      </c>
      <c r="BB92" s="24">
        <f t="shared" si="60"/>
        <v>59590.882688636179</v>
      </c>
      <c r="BC92" s="24">
        <f t="shared" si="60"/>
        <v>65549.970957499798</v>
      </c>
      <c r="BD92" s="24">
        <f t="shared" si="60"/>
        <v>72104.968053249788</v>
      </c>
      <c r="BE92" s="24">
        <f t="shared" si="60"/>
        <v>79315.464858574778</v>
      </c>
      <c r="BF92" s="24">
        <f t="shared" si="60"/>
        <v>87247.011344432263</v>
      </c>
      <c r="BG92" s="24">
        <f t="shared" si="60"/>
        <v>95971.712478875503</v>
      </c>
      <c r="BH92" s="24">
        <f t="shared" si="60"/>
        <v>105568.88372676306</v>
      </c>
      <c r="BI92" s="24">
        <f t="shared" si="60"/>
        <v>116125.77209943937</v>
      </c>
      <c r="BJ92" s="24">
        <f t="shared" si="60"/>
        <v>127738.34930938332</v>
      </c>
      <c r="BK92" s="24">
        <f t="shared" si="60"/>
        <v>140512.18424032166</v>
      </c>
      <c r="BL92" s="24">
        <f t="shared" si="61"/>
        <v>154563.40266435384</v>
      </c>
      <c r="BM92" s="24">
        <f t="shared" si="61"/>
        <v>170019.74293078925</v>
      </c>
      <c r="BN92" s="24">
        <f t="shared" si="61"/>
        <v>187021.71722386818</v>
      </c>
      <c r="BO92" s="24">
        <f t="shared" si="61"/>
        <v>205723.88894625503</v>
      </c>
      <c r="BP92" s="24">
        <f t="shared" si="61"/>
        <v>226296.27784088056</v>
      </c>
      <c r="BQ92" s="24">
        <f t="shared" si="61"/>
        <v>248925.90562496864</v>
      </c>
      <c r="BR92" s="24">
        <f t="shared" si="61"/>
        <v>273818.4961874655</v>
      </c>
      <c r="BS92" s="24">
        <f t="shared" si="61"/>
        <v>301200.34580621205</v>
      </c>
    </row>
    <row r="93" spans="1:71">
      <c r="B93" s="1"/>
      <c r="E93" s="1">
        <v>8</v>
      </c>
      <c r="G93" s="101"/>
      <c r="H93" s="1" t="str">
        <f t="shared" si="57"/>
        <v>Customer 2</v>
      </c>
      <c r="I93" s="20"/>
      <c r="J93" s="20"/>
      <c r="K93" s="20"/>
      <c r="L93" s="24">
        <f t="shared" si="58"/>
        <v>0</v>
      </c>
      <c r="M93" s="24">
        <f t="shared" si="58"/>
        <v>0</v>
      </c>
      <c r="N93" s="24">
        <f t="shared" si="58"/>
        <v>0</v>
      </c>
      <c r="O93" s="24">
        <f t="shared" si="58"/>
        <v>0</v>
      </c>
      <c r="P93" s="24">
        <f t="shared" si="58"/>
        <v>0</v>
      </c>
      <c r="Q93" s="24">
        <f t="shared" si="58"/>
        <v>0</v>
      </c>
      <c r="R93" s="24">
        <f t="shared" si="58"/>
        <v>0</v>
      </c>
      <c r="S93" s="24">
        <f t="shared" si="58"/>
        <v>0</v>
      </c>
      <c r="T93" s="24">
        <f t="shared" si="58"/>
        <v>0</v>
      </c>
      <c r="U93" s="24">
        <f t="shared" si="58"/>
        <v>0</v>
      </c>
      <c r="V93" s="24">
        <f t="shared" si="58"/>
        <v>0</v>
      </c>
      <c r="W93" s="24">
        <f t="shared" si="58"/>
        <v>0</v>
      </c>
      <c r="X93" s="24">
        <f t="shared" si="58"/>
        <v>0</v>
      </c>
      <c r="Y93" s="24">
        <f t="shared" si="58"/>
        <v>0</v>
      </c>
      <c r="Z93" s="24">
        <f t="shared" si="58"/>
        <v>0</v>
      </c>
      <c r="AA93" s="24">
        <f t="shared" si="58"/>
        <v>0</v>
      </c>
      <c r="AB93" s="24">
        <f t="shared" si="63"/>
        <v>0</v>
      </c>
      <c r="AC93" s="24">
        <f t="shared" si="63"/>
        <v>0</v>
      </c>
      <c r="AD93" s="24">
        <f t="shared" si="63"/>
        <v>0</v>
      </c>
      <c r="AE93" s="24">
        <f t="shared" si="63"/>
        <v>5000</v>
      </c>
      <c r="AF93" s="24">
        <f t="shared" si="63"/>
        <v>5500</v>
      </c>
      <c r="AG93" s="24">
        <f t="shared" si="63"/>
        <v>6050.0000000000009</v>
      </c>
      <c r="AH93" s="24">
        <f t="shared" si="63"/>
        <v>6655.0000000000018</v>
      </c>
      <c r="AI93" s="24">
        <f t="shared" si="63"/>
        <v>7320.5000000000027</v>
      </c>
      <c r="AJ93" s="24">
        <f t="shared" si="63"/>
        <v>8052.5500000000038</v>
      </c>
      <c r="AK93" s="24">
        <f t="shared" si="63"/>
        <v>8857.8050000000057</v>
      </c>
      <c r="AL93" s="24">
        <f t="shared" si="63"/>
        <v>9743.5855000000065</v>
      </c>
      <c r="AM93" s="24">
        <f t="shared" si="63"/>
        <v>10717.944050000007</v>
      </c>
      <c r="AN93" s="24">
        <f t="shared" si="63"/>
        <v>11789.73845500001</v>
      </c>
      <c r="AO93" s="24">
        <f t="shared" si="63"/>
        <v>12968.712300500012</v>
      </c>
      <c r="AP93" s="24">
        <f t="shared" si="63"/>
        <v>14265.583530550015</v>
      </c>
      <c r="AQ93" s="24">
        <f t="shared" si="63"/>
        <v>15692.141883605018</v>
      </c>
      <c r="AR93" s="24">
        <f t="shared" si="64"/>
        <v>17261.356071965522</v>
      </c>
      <c r="AS93" s="24">
        <f t="shared" si="64"/>
        <v>18987.491679162074</v>
      </c>
      <c r="AT93" s="24">
        <f t="shared" si="64"/>
        <v>20886.240847078283</v>
      </c>
      <c r="AU93" s="24">
        <f t="shared" si="64"/>
        <v>22974.864931786113</v>
      </c>
      <c r="AV93" s="24">
        <f t="shared" si="60"/>
        <v>25272.351424964727</v>
      </c>
      <c r="AW93" s="24">
        <f t="shared" si="60"/>
        <v>27799.586567461203</v>
      </c>
      <c r="AX93" s="24">
        <f t="shared" si="60"/>
        <v>30579.545224207326</v>
      </c>
      <c r="AY93" s="24">
        <f t="shared" si="60"/>
        <v>33637.499746628062</v>
      </c>
      <c r="AZ93" s="24">
        <f t="shared" si="60"/>
        <v>37001.249721290871</v>
      </c>
      <c r="BA93" s="24">
        <f t="shared" si="60"/>
        <v>40701.374693419959</v>
      </c>
      <c r="BB93" s="24">
        <f t="shared" si="60"/>
        <v>44771.512162761959</v>
      </c>
      <c r="BC93" s="24">
        <f t="shared" si="60"/>
        <v>49248.66337903816</v>
      </c>
      <c r="BD93" s="24">
        <f t="shared" si="60"/>
        <v>54173.529716941979</v>
      </c>
      <c r="BE93" s="24">
        <f t="shared" si="60"/>
        <v>59590.882688636179</v>
      </c>
      <c r="BF93" s="24">
        <f t="shared" si="60"/>
        <v>65549.970957499798</v>
      </c>
      <c r="BG93" s="24">
        <f t="shared" si="60"/>
        <v>72104.968053249788</v>
      </c>
      <c r="BH93" s="24">
        <f t="shared" si="60"/>
        <v>79315.464858574778</v>
      </c>
      <c r="BI93" s="24">
        <f t="shared" si="60"/>
        <v>87247.011344432263</v>
      </c>
      <c r="BJ93" s="24">
        <f t="shared" si="60"/>
        <v>95971.712478875503</v>
      </c>
      <c r="BK93" s="24">
        <f t="shared" si="60"/>
        <v>105568.88372676306</v>
      </c>
      <c r="BL93" s="24">
        <f t="shared" si="61"/>
        <v>116125.77209943937</v>
      </c>
      <c r="BM93" s="24">
        <f t="shared" si="61"/>
        <v>127738.34930938332</v>
      </c>
      <c r="BN93" s="24">
        <f t="shared" si="61"/>
        <v>140512.18424032166</v>
      </c>
      <c r="BO93" s="24">
        <f t="shared" si="61"/>
        <v>154563.40266435384</v>
      </c>
      <c r="BP93" s="24">
        <f t="shared" si="61"/>
        <v>170019.74293078925</v>
      </c>
      <c r="BQ93" s="24">
        <f t="shared" si="61"/>
        <v>187021.71722386818</v>
      </c>
      <c r="BR93" s="24">
        <f t="shared" si="61"/>
        <v>205723.88894625503</v>
      </c>
      <c r="BS93" s="24">
        <f t="shared" si="61"/>
        <v>226296.27784088056</v>
      </c>
    </row>
    <row r="94" spans="1:71">
      <c r="B94" s="1"/>
      <c r="E94" s="1">
        <v>9</v>
      </c>
      <c r="G94" s="101"/>
      <c r="H94" s="1" t="str">
        <f t="shared" si="57"/>
        <v>Customer 3</v>
      </c>
      <c r="I94" s="20"/>
      <c r="J94" s="20"/>
      <c r="K94" s="20"/>
      <c r="L94" s="24">
        <f t="shared" si="58"/>
        <v>0</v>
      </c>
      <c r="M94" s="24">
        <f t="shared" si="58"/>
        <v>0</v>
      </c>
      <c r="N94" s="24">
        <f t="shared" si="58"/>
        <v>0</v>
      </c>
      <c r="O94" s="24">
        <f t="shared" si="58"/>
        <v>0</v>
      </c>
      <c r="P94" s="24">
        <f t="shared" si="58"/>
        <v>0</v>
      </c>
      <c r="Q94" s="24">
        <f t="shared" si="58"/>
        <v>0</v>
      </c>
      <c r="R94" s="24">
        <f t="shared" si="58"/>
        <v>0</v>
      </c>
      <c r="S94" s="24">
        <f t="shared" si="58"/>
        <v>0</v>
      </c>
      <c r="T94" s="24">
        <f t="shared" si="58"/>
        <v>0</v>
      </c>
      <c r="U94" s="24">
        <f t="shared" si="58"/>
        <v>0</v>
      </c>
      <c r="V94" s="24">
        <f t="shared" si="58"/>
        <v>0</v>
      </c>
      <c r="W94" s="24">
        <f t="shared" si="58"/>
        <v>0</v>
      </c>
      <c r="X94" s="24">
        <f t="shared" si="58"/>
        <v>0</v>
      </c>
      <c r="Y94" s="24">
        <f t="shared" si="58"/>
        <v>0</v>
      </c>
      <c r="Z94" s="24">
        <f t="shared" si="58"/>
        <v>0</v>
      </c>
      <c r="AA94" s="24">
        <f t="shared" si="58"/>
        <v>0</v>
      </c>
      <c r="AB94" s="24">
        <f t="shared" si="63"/>
        <v>0</v>
      </c>
      <c r="AC94" s="24">
        <f t="shared" si="63"/>
        <v>0</v>
      </c>
      <c r="AD94" s="24">
        <f t="shared" si="63"/>
        <v>0</v>
      </c>
      <c r="AE94" s="24">
        <f t="shared" si="63"/>
        <v>0</v>
      </c>
      <c r="AF94" s="24">
        <f t="shared" si="63"/>
        <v>0</v>
      </c>
      <c r="AG94" s="24">
        <f t="shared" si="63"/>
        <v>0</v>
      </c>
      <c r="AH94" s="24">
        <f t="shared" si="63"/>
        <v>10000</v>
      </c>
      <c r="AI94" s="24">
        <f t="shared" si="63"/>
        <v>11000</v>
      </c>
      <c r="AJ94" s="24">
        <f t="shared" si="63"/>
        <v>12100.000000000002</v>
      </c>
      <c r="AK94" s="24">
        <f t="shared" si="63"/>
        <v>13310.000000000004</v>
      </c>
      <c r="AL94" s="24">
        <f t="shared" si="63"/>
        <v>14641.000000000005</v>
      </c>
      <c r="AM94" s="24">
        <f t="shared" si="63"/>
        <v>16105.100000000008</v>
      </c>
      <c r="AN94" s="24">
        <f t="shared" si="63"/>
        <v>17715.610000000011</v>
      </c>
      <c r="AO94" s="24">
        <f t="shared" si="63"/>
        <v>19487.171000000013</v>
      </c>
      <c r="AP94" s="24">
        <f t="shared" si="63"/>
        <v>21435.888100000015</v>
      </c>
      <c r="AQ94" s="24">
        <f t="shared" si="63"/>
        <v>23579.476910000019</v>
      </c>
      <c r="AR94" s="24">
        <f t="shared" si="64"/>
        <v>25937.424601000024</v>
      </c>
      <c r="AS94" s="24">
        <f t="shared" si="64"/>
        <v>28531.16706110003</v>
      </c>
      <c r="AT94" s="24">
        <f t="shared" si="64"/>
        <v>31384.283767210036</v>
      </c>
      <c r="AU94" s="24">
        <f t="shared" si="64"/>
        <v>34522.712143931043</v>
      </c>
      <c r="AV94" s="24">
        <f t="shared" si="60"/>
        <v>37974.983358324149</v>
      </c>
      <c r="AW94" s="24">
        <f t="shared" si="60"/>
        <v>41772.481694156566</v>
      </c>
      <c r="AX94" s="24">
        <f t="shared" si="60"/>
        <v>45949.729863572225</v>
      </c>
      <c r="AY94" s="24">
        <f t="shared" si="60"/>
        <v>50544.702849929454</v>
      </c>
      <c r="AZ94" s="24">
        <f t="shared" si="60"/>
        <v>55599.173134922406</v>
      </c>
      <c r="BA94" s="24">
        <f t="shared" si="60"/>
        <v>61159.090448414652</v>
      </c>
      <c r="BB94" s="24">
        <f t="shared" si="60"/>
        <v>67274.999493256124</v>
      </c>
      <c r="BC94" s="24">
        <f t="shared" si="60"/>
        <v>74002.499442581742</v>
      </c>
      <c r="BD94" s="24">
        <f t="shared" si="60"/>
        <v>81402.749386839918</v>
      </c>
      <c r="BE94" s="24">
        <f t="shared" si="60"/>
        <v>89543.024325523918</v>
      </c>
      <c r="BF94" s="24">
        <f t="shared" si="60"/>
        <v>98497.32675807632</v>
      </c>
      <c r="BG94" s="24">
        <f t="shared" si="60"/>
        <v>108347.05943388396</v>
      </c>
      <c r="BH94" s="24">
        <f t="shared" si="60"/>
        <v>119181.76537727236</v>
      </c>
      <c r="BI94" s="24">
        <f t="shared" si="60"/>
        <v>131099.9419149996</v>
      </c>
      <c r="BJ94" s="24">
        <f t="shared" si="60"/>
        <v>144209.93610649958</v>
      </c>
      <c r="BK94" s="24">
        <f t="shared" si="60"/>
        <v>158630.92971714956</v>
      </c>
      <c r="BL94" s="24">
        <f t="shared" si="61"/>
        <v>174494.02268886453</v>
      </c>
      <c r="BM94" s="24">
        <f t="shared" si="61"/>
        <v>191943.42495775101</v>
      </c>
      <c r="BN94" s="24">
        <f t="shared" si="61"/>
        <v>211137.76745352612</v>
      </c>
      <c r="BO94" s="24">
        <f t="shared" si="61"/>
        <v>232251.54419887875</v>
      </c>
      <c r="BP94" s="24">
        <f t="shared" si="61"/>
        <v>255476.69861876665</v>
      </c>
      <c r="BQ94" s="24">
        <f t="shared" si="61"/>
        <v>281024.36848064332</v>
      </c>
      <c r="BR94" s="24">
        <f t="shared" si="61"/>
        <v>309126.80532870768</v>
      </c>
      <c r="BS94" s="24">
        <f t="shared" si="61"/>
        <v>340039.48586157849</v>
      </c>
    </row>
    <row r="95" spans="1:71">
      <c r="B95" s="1"/>
      <c r="E95" s="1">
        <v>10</v>
      </c>
      <c r="G95" s="101"/>
      <c r="I95" s="20"/>
      <c r="J95" s="20"/>
      <c r="K95" s="20"/>
      <c r="L95" s="24">
        <f t="shared" si="58"/>
        <v>0</v>
      </c>
      <c r="M95" s="24">
        <f t="shared" si="58"/>
        <v>0</v>
      </c>
      <c r="N95" s="24">
        <f t="shared" si="58"/>
        <v>0</v>
      </c>
      <c r="O95" s="24">
        <f t="shared" si="58"/>
        <v>0</v>
      </c>
      <c r="P95" s="24">
        <f t="shared" si="58"/>
        <v>0</v>
      </c>
      <c r="Q95" s="24">
        <f t="shared" si="58"/>
        <v>0</v>
      </c>
      <c r="R95" s="24">
        <f t="shared" si="58"/>
        <v>0</v>
      </c>
      <c r="S95" s="24">
        <f t="shared" si="58"/>
        <v>0</v>
      </c>
      <c r="T95" s="24">
        <f t="shared" si="58"/>
        <v>0</v>
      </c>
      <c r="U95" s="24">
        <f t="shared" si="58"/>
        <v>0</v>
      </c>
      <c r="V95" s="24">
        <f t="shared" si="58"/>
        <v>0</v>
      </c>
      <c r="W95" s="24">
        <f t="shared" si="58"/>
        <v>0</v>
      </c>
      <c r="X95" s="24">
        <f t="shared" si="58"/>
        <v>0</v>
      </c>
      <c r="Y95" s="24">
        <f t="shared" si="58"/>
        <v>0</v>
      </c>
      <c r="Z95" s="24">
        <f t="shared" si="58"/>
        <v>0</v>
      </c>
      <c r="AA95" s="24">
        <f t="shared" si="58"/>
        <v>0</v>
      </c>
      <c r="AB95" s="24">
        <f t="shared" si="63"/>
        <v>0</v>
      </c>
      <c r="AC95" s="24">
        <f t="shared" si="63"/>
        <v>0</v>
      </c>
      <c r="AD95" s="24">
        <f t="shared" si="63"/>
        <v>0</v>
      </c>
      <c r="AE95" s="24">
        <f t="shared" si="63"/>
        <v>0</v>
      </c>
      <c r="AF95" s="24">
        <f t="shared" si="63"/>
        <v>0</v>
      </c>
      <c r="AG95" s="24">
        <f t="shared" si="63"/>
        <v>0</v>
      </c>
      <c r="AH95" s="24">
        <f t="shared" si="63"/>
        <v>0</v>
      </c>
      <c r="AI95" s="24">
        <f t="shared" si="63"/>
        <v>0</v>
      </c>
      <c r="AJ95" s="24">
        <f t="shared" si="63"/>
        <v>0</v>
      </c>
      <c r="AK95" s="24">
        <f t="shared" si="63"/>
        <v>0</v>
      </c>
      <c r="AL95" s="24">
        <f t="shared" si="63"/>
        <v>0</v>
      </c>
      <c r="AM95" s="24">
        <f t="shared" si="63"/>
        <v>0</v>
      </c>
      <c r="AN95" s="24">
        <f t="shared" si="63"/>
        <v>0</v>
      </c>
      <c r="AO95" s="24">
        <f t="shared" si="63"/>
        <v>0</v>
      </c>
      <c r="AP95" s="24">
        <f t="shared" si="63"/>
        <v>0</v>
      </c>
      <c r="AQ95" s="24">
        <f t="shared" si="63"/>
        <v>0</v>
      </c>
      <c r="AR95" s="24">
        <f t="shared" si="64"/>
        <v>0</v>
      </c>
      <c r="AS95" s="24">
        <f t="shared" si="64"/>
        <v>0</v>
      </c>
      <c r="AT95" s="24">
        <f t="shared" si="64"/>
        <v>0</v>
      </c>
      <c r="AU95" s="24">
        <f t="shared" si="64"/>
        <v>0</v>
      </c>
      <c r="AV95" s="24">
        <f t="shared" si="60"/>
        <v>0</v>
      </c>
      <c r="AW95" s="24">
        <f t="shared" si="60"/>
        <v>0</v>
      </c>
      <c r="AX95" s="24">
        <f t="shared" si="60"/>
        <v>0</v>
      </c>
      <c r="AY95" s="24">
        <f t="shared" si="60"/>
        <v>0</v>
      </c>
      <c r="AZ95" s="24">
        <f t="shared" si="60"/>
        <v>0</v>
      </c>
      <c r="BA95" s="24">
        <f t="shared" si="60"/>
        <v>0</v>
      </c>
      <c r="BB95" s="24">
        <f t="shared" si="60"/>
        <v>0</v>
      </c>
      <c r="BC95" s="24">
        <f t="shared" si="60"/>
        <v>0</v>
      </c>
      <c r="BD95" s="24">
        <f t="shared" si="60"/>
        <v>0</v>
      </c>
      <c r="BE95" s="24">
        <f t="shared" si="60"/>
        <v>0</v>
      </c>
      <c r="BF95" s="24">
        <f t="shared" si="60"/>
        <v>0</v>
      </c>
      <c r="BG95" s="24">
        <f t="shared" si="60"/>
        <v>0</v>
      </c>
      <c r="BH95" s="24">
        <f t="shared" si="60"/>
        <v>0</v>
      </c>
      <c r="BI95" s="24">
        <f t="shared" si="60"/>
        <v>0</v>
      </c>
      <c r="BJ95" s="24">
        <f t="shared" si="60"/>
        <v>0</v>
      </c>
      <c r="BK95" s="24">
        <f t="shared" si="60"/>
        <v>0</v>
      </c>
      <c r="BL95" s="24">
        <f t="shared" si="61"/>
        <v>0</v>
      </c>
      <c r="BM95" s="24">
        <f t="shared" si="61"/>
        <v>0</v>
      </c>
      <c r="BN95" s="24">
        <f t="shared" si="61"/>
        <v>0</v>
      </c>
      <c r="BO95" s="24">
        <f t="shared" si="61"/>
        <v>0</v>
      </c>
      <c r="BP95" s="24">
        <f t="shared" si="61"/>
        <v>0</v>
      </c>
      <c r="BQ95" s="24">
        <f t="shared" si="61"/>
        <v>0</v>
      </c>
      <c r="BR95" s="24">
        <f t="shared" si="61"/>
        <v>0</v>
      </c>
      <c r="BS95" s="24">
        <f t="shared" si="61"/>
        <v>0</v>
      </c>
    </row>
    <row r="96" spans="1:71">
      <c r="B96" s="1"/>
      <c r="E96" s="1">
        <v>11</v>
      </c>
      <c r="G96" s="3" t="str">
        <f t="shared" si="62"/>
        <v>Streamable Invest</v>
      </c>
      <c r="I96" s="20"/>
      <c r="J96" s="20"/>
      <c r="K96" s="20"/>
      <c r="L96" s="24">
        <f t="shared" si="58"/>
        <v>0</v>
      </c>
      <c r="M96" s="24">
        <f t="shared" si="58"/>
        <v>0</v>
      </c>
      <c r="N96" s="24">
        <f t="shared" si="58"/>
        <v>0</v>
      </c>
      <c r="O96" s="24">
        <f t="shared" si="58"/>
        <v>0</v>
      </c>
      <c r="P96" s="24">
        <f t="shared" si="58"/>
        <v>0</v>
      </c>
      <c r="Q96" s="24">
        <f t="shared" si="58"/>
        <v>0</v>
      </c>
      <c r="R96" s="24">
        <f t="shared" si="58"/>
        <v>0</v>
      </c>
      <c r="S96" s="24">
        <f t="shared" si="58"/>
        <v>0</v>
      </c>
      <c r="T96" s="24">
        <f t="shared" si="58"/>
        <v>0</v>
      </c>
      <c r="U96" s="24">
        <f t="shared" si="58"/>
        <v>0</v>
      </c>
      <c r="V96" s="24">
        <f t="shared" si="58"/>
        <v>0</v>
      </c>
      <c r="W96" s="24">
        <f t="shared" si="58"/>
        <v>0</v>
      </c>
      <c r="X96" s="24">
        <f t="shared" si="58"/>
        <v>0</v>
      </c>
      <c r="Y96" s="24">
        <f t="shared" si="58"/>
        <v>0</v>
      </c>
      <c r="Z96" s="24">
        <f t="shared" si="58"/>
        <v>0</v>
      </c>
      <c r="AA96" s="24">
        <f t="shared" si="58"/>
        <v>0</v>
      </c>
      <c r="AB96" s="24">
        <f t="shared" si="63"/>
        <v>0</v>
      </c>
      <c r="AC96" s="24">
        <f t="shared" si="63"/>
        <v>0</v>
      </c>
      <c r="AD96" s="24">
        <f t="shared" si="63"/>
        <v>0</v>
      </c>
      <c r="AE96" s="24">
        <f t="shared" si="63"/>
        <v>0</v>
      </c>
      <c r="AF96" s="24">
        <f t="shared" si="63"/>
        <v>0</v>
      </c>
      <c r="AG96" s="24">
        <f t="shared" si="63"/>
        <v>0</v>
      </c>
      <c r="AH96" s="24">
        <f t="shared" si="63"/>
        <v>0</v>
      </c>
      <c r="AI96" s="24">
        <f t="shared" si="63"/>
        <v>0</v>
      </c>
      <c r="AJ96" s="24">
        <f t="shared" si="63"/>
        <v>0</v>
      </c>
      <c r="AK96" s="24">
        <f t="shared" si="63"/>
        <v>0</v>
      </c>
      <c r="AL96" s="24">
        <f t="shared" si="63"/>
        <v>0</v>
      </c>
      <c r="AM96" s="24">
        <f t="shared" si="63"/>
        <v>0</v>
      </c>
      <c r="AN96" s="24">
        <f t="shared" si="63"/>
        <v>0</v>
      </c>
      <c r="AO96" s="24">
        <f t="shared" si="63"/>
        <v>0</v>
      </c>
      <c r="AP96" s="24">
        <f t="shared" si="63"/>
        <v>0</v>
      </c>
      <c r="AQ96" s="24">
        <f t="shared" si="63"/>
        <v>0</v>
      </c>
      <c r="AR96" s="24">
        <f t="shared" si="64"/>
        <v>0</v>
      </c>
      <c r="AS96" s="24">
        <f t="shared" si="64"/>
        <v>0</v>
      </c>
      <c r="AT96" s="24">
        <f t="shared" si="64"/>
        <v>0</v>
      </c>
      <c r="AU96" s="24">
        <f t="shared" si="64"/>
        <v>0</v>
      </c>
      <c r="AV96" s="24">
        <f t="shared" si="60"/>
        <v>0</v>
      </c>
      <c r="AW96" s="24">
        <f t="shared" si="60"/>
        <v>0</v>
      </c>
      <c r="AX96" s="24">
        <f t="shared" si="60"/>
        <v>0</v>
      </c>
      <c r="AY96" s="24">
        <f t="shared" si="60"/>
        <v>0</v>
      </c>
      <c r="AZ96" s="24">
        <f t="shared" si="60"/>
        <v>0</v>
      </c>
      <c r="BA96" s="24">
        <f t="shared" si="60"/>
        <v>0</v>
      </c>
      <c r="BB96" s="24">
        <f t="shared" si="60"/>
        <v>0</v>
      </c>
      <c r="BC96" s="24">
        <f t="shared" si="60"/>
        <v>0</v>
      </c>
      <c r="BD96" s="24">
        <f t="shared" si="60"/>
        <v>0</v>
      </c>
      <c r="BE96" s="24">
        <f t="shared" si="60"/>
        <v>0</v>
      </c>
      <c r="BF96" s="24">
        <f t="shared" si="60"/>
        <v>0</v>
      </c>
      <c r="BG96" s="24">
        <f t="shared" si="60"/>
        <v>0</v>
      </c>
      <c r="BH96" s="24">
        <f t="shared" si="60"/>
        <v>0</v>
      </c>
      <c r="BI96" s="24">
        <f t="shared" si="60"/>
        <v>0</v>
      </c>
      <c r="BJ96" s="24">
        <f t="shared" si="60"/>
        <v>0</v>
      </c>
      <c r="BK96" s="24">
        <f t="shared" si="60"/>
        <v>0</v>
      </c>
      <c r="BL96" s="24">
        <f t="shared" si="61"/>
        <v>0</v>
      </c>
      <c r="BM96" s="24">
        <f t="shared" si="61"/>
        <v>0</v>
      </c>
      <c r="BN96" s="24">
        <f t="shared" si="61"/>
        <v>0</v>
      </c>
      <c r="BO96" s="24">
        <f t="shared" si="61"/>
        <v>0</v>
      </c>
      <c r="BP96" s="24">
        <f t="shared" si="61"/>
        <v>0</v>
      </c>
      <c r="BQ96" s="24">
        <f t="shared" si="61"/>
        <v>0</v>
      </c>
      <c r="BR96" s="24">
        <f t="shared" si="61"/>
        <v>0</v>
      </c>
      <c r="BS96" s="24">
        <f t="shared" si="61"/>
        <v>0</v>
      </c>
    </row>
    <row r="97" spans="1:71">
      <c r="B97" s="1"/>
      <c r="E97" s="1">
        <v>12</v>
      </c>
      <c r="G97" s="101"/>
      <c r="H97" s="1" t="str">
        <f t="shared" si="57"/>
        <v>AUM</v>
      </c>
      <c r="L97" s="24">
        <f t="shared" si="58"/>
        <v>0</v>
      </c>
      <c r="M97" s="24">
        <f t="shared" si="58"/>
        <v>0</v>
      </c>
      <c r="N97" s="24">
        <f t="shared" si="58"/>
        <v>0</v>
      </c>
      <c r="O97" s="24">
        <f t="shared" si="58"/>
        <v>0</v>
      </c>
      <c r="P97" s="24">
        <f t="shared" si="58"/>
        <v>0</v>
      </c>
      <c r="Q97" s="24">
        <f t="shared" si="58"/>
        <v>0</v>
      </c>
      <c r="R97" s="24">
        <f t="shared" si="58"/>
        <v>0</v>
      </c>
      <c r="S97" s="24">
        <f t="shared" si="58"/>
        <v>0</v>
      </c>
      <c r="T97" s="24">
        <f t="shared" si="58"/>
        <v>50000</v>
      </c>
      <c r="U97" s="24">
        <f t="shared" si="58"/>
        <v>50000</v>
      </c>
      <c r="V97" s="24">
        <f t="shared" si="58"/>
        <v>100000</v>
      </c>
      <c r="W97" s="24">
        <f t="shared" si="58"/>
        <v>150000</v>
      </c>
      <c r="X97" s="24">
        <f t="shared" si="58"/>
        <v>250000</v>
      </c>
      <c r="Y97" s="24">
        <f t="shared" si="58"/>
        <v>400000</v>
      </c>
      <c r="Z97" s="24">
        <f t="shared" si="58"/>
        <v>650000</v>
      </c>
      <c r="AA97" s="24">
        <f t="shared" si="58"/>
        <v>1050000</v>
      </c>
      <c r="AB97" s="24">
        <f t="shared" si="63"/>
        <v>1700000</v>
      </c>
      <c r="AC97" s="24">
        <f t="shared" si="63"/>
        <v>2750000</v>
      </c>
      <c r="AD97" s="24">
        <f t="shared" si="63"/>
        <v>4450000</v>
      </c>
      <c r="AE97" s="24">
        <f t="shared" si="63"/>
        <v>7200000</v>
      </c>
      <c r="AF97" s="24">
        <f t="shared" si="63"/>
        <v>7560000.0000000009</v>
      </c>
      <c r="AG97" s="24">
        <f t="shared" si="63"/>
        <v>7938000.0000000009</v>
      </c>
      <c r="AH97" s="24">
        <f t="shared" si="63"/>
        <v>8334900.0000000019</v>
      </c>
      <c r="AI97" s="24">
        <f t="shared" si="63"/>
        <v>8751645.0000000019</v>
      </c>
      <c r="AJ97" s="24">
        <f t="shared" si="63"/>
        <v>9189227.2500000019</v>
      </c>
      <c r="AK97" s="24">
        <f t="shared" si="63"/>
        <v>9648688.6125000026</v>
      </c>
      <c r="AL97" s="24">
        <f t="shared" si="63"/>
        <v>10131123.043125004</v>
      </c>
      <c r="AM97" s="24">
        <f t="shared" si="63"/>
        <v>10637679.195281254</v>
      </c>
      <c r="AN97" s="24">
        <f t="shared" si="63"/>
        <v>11169563.155045317</v>
      </c>
      <c r="AO97" s="24">
        <f t="shared" si="63"/>
        <v>11728041.312797584</v>
      </c>
      <c r="AP97" s="24">
        <f t="shared" si="63"/>
        <v>12314443.378437463</v>
      </c>
      <c r="AQ97" s="24">
        <f t="shared" si="63"/>
        <v>12930165.547359336</v>
      </c>
      <c r="AR97" s="24">
        <f t="shared" si="64"/>
        <v>13576673.824727306</v>
      </c>
      <c r="AS97" s="24">
        <f t="shared" si="64"/>
        <v>14255507.515963672</v>
      </c>
      <c r="AT97" s="24">
        <f t="shared" si="64"/>
        <v>14968282.891761856</v>
      </c>
      <c r="AU97" s="24">
        <f t="shared" si="64"/>
        <v>15716697.03634995</v>
      </c>
      <c r="AV97" s="24">
        <f t="shared" si="60"/>
        <v>16502531.888167448</v>
      </c>
      <c r="AW97" s="24">
        <f t="shared" si="60"/>
        <v>17327658.482575823</v>
      </c>
      <c r="AX97" s="24">
        <f t="shared" si="60"/>
        <v>18194041.406704612</v>
      </c>
      <c r="AY97" s="24">
        <f t="shared" si="60"/>
        <v>19103743.477039844</v>
      </c>
      <c r="AZ97" s="24">
        <f t="shared" si="60"/>
        <v>20058930.650891837</v>
      </c>
      <c r="BA97" s="24">
        <f t="shared" si="60"/>
        <v>21061877.183436431</v>
      </c>
      <c r="BB97" s="24">
        <f t="shared" si="60"/>
        <v>22114971.042608254</v>
      </c>
      <c r="BC97" s="24">
        <f t="shared" si="60"/>
        <v>23220719.594738666</v>
      </c>
      <c r="BD97" s="24">
        <f t="shared" si="60"/>
        <v>24381755.574475598</v>
      </c>
      <c r="BE97" s="24">
        <f t="shared" si="60"/>
        <v>25600843.353199381</v>
      </c>
      <c r="BF97" s="24">
        <f t="shared" si="60"/>
        <v>26880885.52085935</v>
      </c>
      <c r="BG97" s="24">
        <f t="shared" si="60"/>
        <v>28224929.796902318</v>
      </c>
      <c r="BH97" s="24">
        <f t="shared" si="60"/>
        <v>29636176.286747433</v>
      </c>
      <c r="BI97" s="24">
        <f t="shared" si="60"/>
        <v>31117985.10108481</v>
      </c>
      <c r="BJ97" s="24">
        <f t="shared" si="60"/>
        <v>32673884.356139053</v>
      </c>
      <c r="BK97" s="24">
        <f t="shared" si="60"/>
        <v>34307578.573946007</v>
      </c>
      <c r="BL97" s="24">
        <f t="shared" si="61"/>
        <v>36022957.502643302</v>
      </c>
      <c r="BM97" s="24">
        <f t="shared" si="61"/>
        <v>37824105.377775468</v>
      </c>
      <c r="BN97" s="24">
        <f t="shared" si="61"/>
        <v>39715310.646664247</v>
      </c>
      <c r="BO97" s="24">
        <f t="shared" si="61"/>
        <v>41701076.178997457</v>
      </c>
      <c r="BP97" s="24">
        <f t="shared" si="61"/>
        <v>43786129.98794733</v>
      </c>
      <c r="BQ97" s="24">
        <f t="shared" si="61"/>
        <v>45975436.487344697</v>
      </c>
      <c r="BR97" s="24">
        <f t="shared" si="61"/>
        <v>48274208.311711937</v>
      </c>
      <c r="BS97" s="24">
        <f t="shared" si="61"/>
        <v>50687918.727297537</v>
      </c>
    </row>
    <row r="98" spans="1:71">
      <c r="B98" s="184"/>
      <c r="C98" s="150"/>
      <c r="D98" s="150"/>
      <c r="E98" s="1">
        <v>13</v>
      </c>
      <c r="G98" s="101"/>
      <c r="I98" s="103"/>
      <c r="J98" s="103"/>
      <c r="K98" s="103"/>
      <c r="L98" s="24">
        <f t="shared" si="58"/>
        <v>0</v>
      </c>
      <c r="M98" s="24">
        <f t="shared" si="58"/>
        <v>0</v>
      </c>
      <c r="N98" s="24">
        <f t="shared" si="58"/>
        <v>0</v>
      </c>
      <c r="O98" s="24">
        <f t="shared" si="58"/>
        <v>0</v>
      </c>
      <c r="P98" s="24">
        <f t="shared" si="58"/>
        <v>0</v>
      </c>
      <c r="Q98" s="24">
        <f t="shared" si="58"/>
        <v>0</v>
      </c>
      <c r="R98" s="24">
        <f t="shared" si="58"/>
        <v>0</v>
      </c>
      <c r="S98" s="24">
        <f t="shared" si="58"/>
        <v>0</v>
      </c>
      <c r="T98" s="24">
        <f t="shared" si="58"/>
        <v>0</v>
      </c>
      <c r="U98" s="24">
        <f t="shared" si="58"/>
        <v>0</v>
      </c>
      <c r="V98" s="24">
        <f t="shared" si="58"/>
        <v>0</v>
      </c>
      <c r="W98" s="24">
        <f t="shared" si="58"/>
        <v>0</v>
      </c>
      <c r="X98" s="24">
        <f t="shared" si="58"/>
        <v>0</v>
      </c>
      <c r="Y98" s="24">
        <f t="shared" si="58"/>
        <v>0</v>
      </c>
      <c r="Z98" s="24">
        <f t="shared" si="58"/>
        <v>0</v>
      </c>
      <c r="AA98" s="24">
        <f t="shared" si="58"/>
        <v>0</v>
      </c>
      <c r="AB98" s="24">
        <f t="shared" si="63"/>
        <v>0</v>
      </c>
      <c r="AC98" s="24">
        <f t="shared" si="63"/>
        <v>0</v>
      </c>
      <c r="AD98" s="24">
        <f t="shared" si="63"/>
        <v>0</v>
      </c>
      <c r="AE98" s="24">
        <f t="shared" si="63"/>
        <v>0</v>
      </c>
      <c r="AF98" s="24">
        <f t="shared" si="63"/>
        <v>0</v>
      </c>
      <c r="AG98" s="24">
        <f t="shared" si="63"/>
        <v>0</v>
      </c>
      <c r="AH98" s="24">
        <f t="shared" si="63"/>
        <v>0</v>
      </c>
      <c r="AI98" s="24">
        <f t="shared" si="63"/>
        <v>0</v>
      </c>
      <c r="AJ98" s="24">
        <f t="shared" si="63"/>
        <v>0</v>
      </c>
      <c r="AK98" s="24">
        <f t="shared" si="63"/>
        <v>0</v>
      </c>
      <c r="AL98" s="24">
        <f t="shared" si="63"/>
        <v>0</v>
      </c>
      <c r="AM98" s="24">
        <f t="shared" si="63"/>
        <v>0</v>
      </c>
      <c r="AN98" s="24">
        <f t="shared" si="63"/>
        <v>0</v>
      </c>
      <c r="AO98" s="24">
        <f t="shared" si="63"/>
        <v>0</v>
      </c>
      <c r="AP98" s="24">
        <f t="shared" si="63"/>
        <v>0</v>
      </c>
      <c r="AQ98" s="24">
        <f t="shared" si="63"/>
        <v>0</v>
      </c>
      <c r="AR98" s="24">
        <f t="shared" si="64"/>
        <v>0</v>
      </c>
      <c r="AS98" s="24">
        <f t="shared" si="64"/>
        <v>0</v>
      </c>
      <c r="AT98" s="24">
        <f t="shared" si="64"/>
        <v>0</v>
      </c>
      <c r="AU98" s="24">
        <f t="shared" si="64"/>
        <v>0</v>
      </c>
      <c r="AV98" s="24">
        <f t="shared" si="60"/>
        <v>0</v>
      </c>
      <c r="AW98" s="24">
        <f t="shared" si="60"/>
        <v>0</v>
      </c>
      <c r="AX98" s="24">
        <f t="shared" si="60"/>
        <v>0</v>
      </c>
      <c r="AY98" s="24">
        <f t="shared" si="60"/>
        <v>0</v>
      </c>
      <c r="AZ98" s="24">
        <f t="shared" si="60"/>
        <v>0</v>
      </c>
      <c r="BA98" s="24">
        <f t="shared" si="60"/>
        <v>0</v>
      </c>
      <c r="BB98" s="24">
        <f t="shared" si="60"/>
        <v>0</v>
      </c>
      <c r="BC98" s="24">
        <f t="shared" si="60"/>
        <v>0</v>
      </c>
      <c r="BD98" s="24">
        <f t="shared" si="60"/>
        <v>0</v>
      </c>
      <c r="BE98" s="24">
        <f t="shared" si="60"/>
        <v>0</v>
      </c>
      <c r="BF98" s="24">
        <f t="shared" si="60"/>
        <v>0</v>
      </c>
      <c r="BG98" s="24">
        <f t="shared" si="60"/>
        <v>0</v>
      </c>
      <c r="BH98" s="24">
        <f t="shared" si="60"/>
        <v>0</v>
      </c>
      <c r="BI98" s="24">
        <f t="shared" si="60"/>
        <v>0</v>
      </c>
      <c r="BJ98" s="24">
        <f t="shared" si="60"/>
        <v>0</v>
      </c>
      <c r="BK98" s="24">
        <f t="shared" si="60"/>
        <v>0</v>
      </c>
      <c r="BL98" s="24">
        <f t="shared" si="61"/>
        <v>0</v>
      </c>
      <c r="BM98" s="24">
        <f t="shared" si="61"/>
        <v>0</v>
      </c>
      <c r="BN98" s="24">
        <f t="shared" si="61"/>
        <v>0</v>
      </c>
      <c r="BO98" s="24">
        <f t="shared" si="61"/>
        <v>0</v>
      </c>
      <c r="BP98" s="24">
        <f t="shared" si="61"/>
        <v>0</v>
      </c>
      <c r="BQ98" s="24">
        <f t="shared" si="61"/>
        <v>0</v>
      </c>
      <c r="BR98" s="24">
        <f t="shared" si="61"/>
        <v>0</v>
      </c>
      <c r="BS98" s="24">
        <f t="shared" si="61"/>
        <v>0</v>
      </c>
    </row>
    <row r="99" spans="1:71">
      <c r="B99" s="184"/>
      <c r="C99" s="150"/>
      <c r="D99" s="150"/>
      <c r="E99" s="1">
        <v>14</v>
      </c>
      <c r="G99" s="3" t="str">
        <f t="shared" si="62"/>
        <v>DEX</v>
      </c>
      <c r="I99" s="103"/>
      <c r="J99" s="103"/>
      <c r="K99" s="103"/>
      <c r="L99" s="24">
        <f t="shared" si="58"/>
        <v>0</v>
      </c>
      <c r="M99" s="24">
        <f t="shared" si="58"/>
        <v>0</v>
      </c>
      <c r="N99" s="24">
        <f t="shared" si="58"/>
        <v>0</v>
      </c>
      <c r="O99" s="24">
        <f t="shared" si="58"/>
        <v>0</v>
      </c>
      <c r="P99" s="24">
        <f t="shared" si="58"/>
        <v>0</v>
      </c>
      <c r="Q99" s="24">
        <f t="shared" si="58"/>
        <v>0</v>
      </c>
      <c r="R99" s="24">
        <f t="shared" si="58"/>
        <v>0</v>
      </c>
      <c r="S99" s="24">
        <f t="shared" si="58"/>
        <v>0</v>
      </c>
      <c r="T99" s="24">
        <f t="shared" si="58"/>
        <v>0</v>
      </c>
      <c r="U99" s="24">
        <f t="shared" si="58"/>
        <v>0</v>
      </c>
      <c r="V99" s="24">
        <f t="shared" si="58"/>
        <v>0</v>
      </c>
      <c r="W99" s="24">
        <f t="shared" si="58"/>
        <v>0</v>
      </c>
      <c r="X99" s="24">
        <f t="shared" si="58"/>
        <v>0</v>
      </c>
      <c r="Y99" s="24">
        <f t="shared" si="58"/>
        <v>0</v>
      </c>
      <c r="Z99" s="24">
        <f t="shared" si="58"/>
        <v>0</v>
      </c>
      <c r="AA99" s="24">
        <f t="shared" si="58"/>
        <v>0</v>
      </c>
      <c r="AB99" s="24">
        <f t="shared" si="63"/>
        <v>0</v>
      </c>
      <c r="AC99" s="24">
        <f t="shared" si="63"/>
        <v>0</v>
      </c>
      <c r="AD99" s="24">
        <f t="shared" si="63"/>
        <v>0</v>
      </c>
      <c r="AE99" s="24">
        <f t="shared" si="63"/>
        <v>0</v>
      </c>
      <c r="AF99" s="24">
        <f t="shared" si="63"/>
        <v>0</v>
      </c>
      <c r="AG99" s="24">
        <f t="shared" si="63"/>
        <v>0</v>
      </c>
      <c r="AH99" s="24">
        <f t="shared" si="63"/>
        <v>0</v>
      </c>
      <c r="AI99" s="24">
        <f t="shared" si="63"/>
        <v>0</v>
      </c>
      <c r="AJ99" s="24">
        <f t="shared" si="63"/>
        <v>0</v>
      </c>
      <c r="AK99" s="24">
        <f t="shared" si="63"/>
        <v>0</v>
      </c>
      <c r="AL99" s="24">
        <f t="shared" si="63"/>
        <v>0</v>
      </c>
      <c r="AM99" s="24">
        <f t="shared" si="63"/>
        <v>0</v>
      </c>
      <c r="AN99" s="24">
        <f t="shared" si="63"/>
        <v>0</v>
      </c>
      <c r="AO99" s="24">
        <f t="shared" si="63"/>
        <v>0</v>
      </c>
      <c r="AP99" s="24">
        <f t="shared" si="63"/>
        <v>0</v>
      </c>
      <c r="AQ99" s="24">
        <f t="shared" si="63"/>
        <v>0</v>
      </c>
      <c r="AR99" s="24">
        <f t="shared" si="64"/>
        <v>0</v>
      </c>
      <c r="AS99" s="24">
        <f t="shared" si="64"/>
        <v>0</v>
      </c>
      <c r="AT99" s="24">
        <f t="shared" si="64"/>
        <v>0</v>
      </c>
      <c r="AU99" s="24">
        <f t="shared" si="64"/>
        <v>0</v>
      </c>
      <c r="AV99" s="24">
        <f t="shared" si="60"/>
        <v>0</v>
      </c>
      <c r="AW99" s="24">
        <f t="shared" si="60"/>
        <v>0</v>
      </c>
      <c r="AX99" s="24">
        <f t="shared" si="60"/>
        <v>0</v>
      </c>
      <c r="AY99" s="24">
        <f t="shared" si="60"/>
        <v>0</v>
      </c>
      <c r="AZ99" s="24">
        <f t="shared" si="60"/>
        <v>0</v>
      </c>
      <c r="BA99" s="24">
        <f t="shared" si="60"/>
        <v>0</v>
      </c>
      <c r="BB99" s="24">
        <f t="shared" si="60"/>
        <v>0</v>
      </c>
      <c r="BC99" s="24">
        <f t="shared" si="60"/>
        <v>0</v>
      </c>
      <c r="BD99" s="24">
        <f t="shared" si="60"/>
        <v>0</v>
      </c>
      <c r="BE99" s="24">
        <f t="shared" si="60"/>
        <v>0</v>
      </c>
      <c r="BF99" s="24">
        <f t="shared" si="60"/>
        <v>0</v>
      </c>
      <c r="BG99" s="24">
        <f t="shared" si="60"/>
        <v>0</v>
      </c>
      <c r="BH99" s="24">
        <f t="shared" si="60"/>
        <v>0</v>
      </c>
      <c r="BI99" s="24">
        <f t="shared" si="60"/>
        <v>0</v>
      </c>
      <c r="BJ99" s="24">
        <f t="shared" si="60"/>
        <v>0</v>
      </c>
      <c r="BK99" s="24">
        <f t="shared" si="60"/>
        <v>0</v>
      </c>
      <c r="BL99" s="24">
        <f t="shared" si="61"/>
        <v>0</v>
      </c>
      <c r="BM99" s="24">
        <f t="shared" si="61"/>
        <v>0</v>
      </c>
      <c r="BN99" s="24">
        <f t="shared" si="61"/>
        <v>0</v>
      </c>
      <c r="BO99" s="24">
        <f t="shared" si="61"/>
        <v>0</v>
      </c>
      <c r="BP99" s="24">
        <f t="shared" si="61"/>
        <v>0</v>
      </c>
      <c r="BQ99" s="24">
        <f t="shared" si="61"/>
        <v>0</v>
      </c>
      <c r="BR99" s="24">
        <f t="shared" si="61"/>
        <v>0</v>
      </c>
      <c r="BS99" s="24">
        <f t="shared" si="61"/>
        <v>0</v>
      </c>
    </row>
    <row r="100" spans="1:71">
      <c r="B100" s="183"/>
      <c r="C100" s="150"/>
      <c r="D100" s="150"/>
      <c r="E100" s="1">
        <v>15</v>
      </c>
      <c r="G100" s="101"/>
      <c r="H100" s="1" t="str">
        <f t="shared" si="57"/>
        <v>Users</v>
      </c>
      <c r="I100" s="103"/>
      <c r="J100" s="103"/>
      <c r="K100" s="103"/>
      <c r="L100" s="24">
        <f t="shared" si="58"/>
        <v>0</v>
      </c>
      <c r="M100" s="24">
        <f t="shared" si="58"/>
        <v>0</v>
      </c>
      <c r="N100" s="24">
        <f t="shared" si="58"/>
        <v>0</v>
      </c>
      <c r="O100" s="24">
        <f t="shared" si="58"/>
        <v>0</v>
      </c>
      <c r="P100" s="24">
        <f t="shared" si="58"/>
        <v>0</v>
      </c>
      <c r="Q100" s="24">
        <f t="shared" si="58"/>
        <v>0</v>
      </c>
      <c r="R100" s="24">
        <f t="shared" si="58"/>
        <v>0</v>
      </c>
      <c r="S100" s="24">
        <f t="shared" si="58"/>
        <v>0</v>
      </c>
      <c r="T100" s="24">
        <f t="shared" si="58"/>
        <v>200</v>
      </c>
      <c r="U100" s="24">
        <f t="shared" si="58"/>
        <v>220.00000000000003</v>
      </c>
      <c r="V100" s="24">
        <f t="shared" si="58"/>
        <v>242.00000000000006</v>
      </c>
      <c r="W100" s="24">
        <f t="shared" si="58"/>
        <v>266.2000000000001</v>
      </c>
      <c r="X100" s="24">
        <f t="shared" si="58"/>
        <v>292.82000000000016</v>
      </c>
      <c r="Y100" s="24">
        <f t="shared" si="58"/>
        <v>322.1020000000002</v>
      </c>
      <c r="Z100" s="24">
        <f t="shared" si="58"/>
        <v>354.31220000000025</v>
      </c>
      <c r="AA100" s="24">
        <f t="shared" si="58"/>
        <v>389.7434200000003</v>
      </c>
      <c r="AB100" s="24">
        <f t="shared" si="63"/>
        <v>428.71776200000039</v>
      </c>
      <c r="AC100" s="24">
        <f t="shared" si="63"/>
        <v>471.58953820000045</v>
      </c>
      <c r="AD100" s="24">
        <f t="shared" si="63"/>
        <v>518.74849202000053</v>
      </c>
      <c r="AE100" s="24">
        <f t="shared" si="63"/>
        <v>570.62334122200059</v>
      </c>
      <c r="AF100" s="24">
        <f t="shared" si="63"/>
        <v>627.68567534420072</v>
      </c>
      <c r="AG100" s="24">
        <f t="shared" si="63"/>
        <v>690.45424287862079</v>
      </c>
      <c r="AH100" s="24">
        <f t="shared" si="63"/>
        <v>759.49966716648294</v>
      </c>
      <c r="AI100" s="24">
        <f t="shared" si="63"/>
        <v>835.44963388313124</v>
      </c>
      <c r="AJ100" s="24">
        <f t="shared" si="63"/>
        <v>918.99459727144449</v>
      </c>
      <c r="AK100" s="24">
        <f t="shared" si="63"/>
        <v>1010.894056998589</v>
      </c>
      <c r="AL100" s="24">
        <f t="shared" si="63"/>
        <v>1111.983462698448</v>
      </c>
      <c r="AM100" s="24">
        <f t="shared" si="63"/>
        <v>1223.1818089682929</v>
      </c>
      <c r="AN100" s="24">
        <f t="shared" si="63"/>
        <v>1345.4999898651222</v>
      </c>
      <c r="AO100" s="24">
        <f t="shared" si="63"/>
        <v>1480.0499888516345</v>
      </c>
      <c r="AP100" s="24">
        <f t="shared" si="63"/>
        <v>1628.054987736798</v>
      </c>
      <c r="AQ100" s="24">
        <f t="shared" si="63"/>
        <v>1790.860486510478</v>
      </c>
      <c r="AR100" s="24">
        <f t="shared" si="64"/>
        <v>1969.9465351615261</v>
      </c>
      <c r="AS100" s="24">
        <f t="shared" si="64"/>
        <v>2166.9411886776788</v>
      </c>
      <c r="AT100" s="24">
        <f t="shared" si="64"/>
        <v>2383.6353075454467</v>
      </c>
      <c r="AU100" s="24">
        <f t="shared" si="64"/>
        <v>2621.9988382999918</v>
      </c>
      <c r="AV100" s="24">
        <f t="shared" si="60"/>
        <v>2884.1987221299914</v>
      </c>
      <c r="AW100" s="24">
        <f t="shared" si="60"/>
        <v>3172.6185943429909</v>
      </c>
      <c r="AX100" s="24">
        <f t="shared" si="60"/>
        <v>3489.8804537772903</v>
      </c>
      <c r="AY100" s="24">
        <f t="shared" si="60"/>
        <v>3838.8684991550194</v>
      </c>
      <c r="AZ100" s="24">
        <f t="shared" si="60"/>
        <v>4222.7553490705213</v>
      </c>
      <c r="BA100" s="24">
        <f t="shared" si="60"/>
        <v>4645.0308839775735</v>
      </c>
      <c r="BB100" s="24">
        <f t="shared" si="60"/>
        <v>5109.5339723753314</v>
      </c>
      <c r="BC100" s="24">
        <f t="shared" si="60"/>
        <v>5620.4873696128652</v>
      </c>
      <c r="BD100" s="24">
        <f t="shared" si="60"/>
        <v>6182.5361065741527</v>
      </c>
      <c r="BE100" s="24">
        <f t="shared" si="60"/>
        <v>6800.7897172315688</v>
      </c>
      <c r="BF100" s="24">
        <f t="shared" si="60"/>
        <v>7480.8686889547262</v>
      </c>
      <c r="BG100" s="24">
        <f t="shared" si="60"/>
        <v>8228.9555578501986</v>
      </c>
      <c r="BH100" s="24">
        <f t="shared" si="60"/>
        <v>9051.851113635219</v>
      </c>
      <c r="BI100" s="24">
        <f t="shared" si="60"/>
        <v>9957.0362249987411</v>
      </c>
      <c r="BJ100" s="24">
        <f t="shared" si="60"/>
        <v>10952.739847498617</v>
      </c>
      <c r="BK100" s="24">
        <f t="shared" si="60"/>
        <v>12048.01383224848</v>
      </c>
      <c r="BL100" s="24">
        <f t="shared" si="61"/>
        <v>13252.815215473329</v>
      </c>
      <c r="BM100" s="24">
        <f t="shared" si="61"/>
        <v>14578.096737020664</v>
      </c>
      <c r="BN100" s="24">
        <f t="shared" si="61"/>
        <v>16035.906410722731</v>
      </c>
      <c r="BO100" s="24">
        <f t="shared" si="61"/>
        <v>17639.497051795006</v>
      </c>
      <c r="BP100" s="24">
        <f t="shared" si="61"/>
        <v>19403.446756974507</v>
      </c>
      <c r="BQ100" s="24">
        <f t="shared" si="61"/>
        <v>21343.791432671958</v>
      </c>
      <c r="BR100" s="24">
        <f t="shared" si="61"/>
        <v>23478.170575939155</v>
      </c>
      <c r="BS100" s="24">
        <f t="shared" si="61"/>
        <v>25825.987633533074</v>
      </c>
    </row>
    <row r="101" spans="1:71">
      <c r="B101" s="184"/>
      <c r="C101" s="150"/>
      <c r="D101" s="150"/>
      <c r="E101" s="1">
        <v>16</v>
      </c>
      <c r="G101" s="101"/>
      <c r="H101" s="1" t="str">
        <f t="shared" si="57"/>
        <v>Volume</v>
      </c>
      <c r="I101" s="103"/>
      <c r="J101" s="103"/>
      <c r="K101" s="103"/>
      <c r="L101" s="24">
        <f t="shared" si="58"/>
        <v>0</v>
      </c>
      <c r="M101" s="24">
        <f t="shared" si="58"/>
        <v>0</v>
      </c>
      <c r="N101" s="24">
        <f t="shared" si="58"/>
        <v>0</v>
      </c>
      <c r="O101" s="24">
        <f t="shared" si="58"/>
        <v>0</v>
      </c>
      <c r="P101" s="24">
        <f t="shared" si="58"/>
        <v>0</v>
      </c>
      <c r="Q101" s="24">
        <f t="shared" si="58"/>
        <v>0</v>
      </c>
      <c r="R101" s="24">
        <f t="shared" si="58"/>
        <v>0</v>
      </c>
      <c r="S101" s="24">
        <f t="shared" si="58"/>
        <v>0</v>
      </c>
      <c r="T101" s="24">
        <f t="shared" si="58"/>
        <v>100000</v>
      </c>
      <c r="U101" s="24">
        <f t="shared" si="58"/>
        <v>110000.00000000001</v>
      </c>
      <c r="V101" s="24">
        <f t="shared" si="58"/>
        <v>121000.00000000003</v>
      </c>
      <c r="W101" s="24">
        <f t="shared" si="58"/>
        <v>133100.00000000006</v>
      </c>
      <c r="X101" s="24">
        <f t="shared" si="58"/>
        <v>146410.00000000009</v>
      </c>
      <c r="Y101" s="24">
        <f t="shared" si="58"/>
        <v>161051.00000000009</v>
      </c>
      <c r="Z101" s="24">
        <f t="shared" si="58"/>
        <v>177156.10000000012</v>
      </c>
      <c r="AA101" s="24">
        <f t="shared" si="58"/>
        <v>194871.71000000014</v>
      </c>
      <c r="AB101" s="24">
        <f t="shared" si="63"/>
        <v>214358.8810000002</v>
      </c>
      <c r="AC101" s="24">
        <f t="shared" si="63"/>
        <v>235794.76910000024</v>
      </c>
      <c r="AD101" s="24">
        <f t="shared" si="63"/>
        <v>259374.24601000026</v>
      </c>
      <c r="AE101" s="24">
        <f t="shared" si="63"/>
        <v>285311.67061100027</v>
      </c>
      <c r="AF101" s="24">
        <f t="shared" si="63"/>
        <v>313842.83767210034</v>
      </c>
      <c r="AG101" s="24">
        <f t="shared" si="63"/>
        <v>345227.12143931037</v>
      </c>
      <c r="AH101" s="24">
        <f t="shared" si="63"/>
        <v>379749.83358324145</v>
      </c>
      <c r="AI101" s="24">
        <f t="shared" si="63"/>
        <v>417724.8169415656</v>
      </c>
      <c r="AJ101" s="24">
        <f t="shared" si="63"/>
        <v>459497.29863572225</v>
      </c>
      <c r="AK101" s="24">
        <f t="shared" si="63"/>
        <v>505447.02849929448</v>
      </c>
      <c r="AL101" s="24">
        <f t="shared" si="63"/>
        <v>555991.73134922399</v>
      </c>
      <c r="AM101" s="24">
        <f t="shared" si="63"/>
        <v>611590.90448414651</v>
      </c>
      <c r="AN101" s="24">
        <f t="shared" si="63"/>
        <v>672749.99493256107</v>
      </c>
      <c r="AO101" s="24">
        <f t="shared" si="63"/>
        <v>740024.99442581728</v>
      </c>
      <c r="AP101" s="24">
        <f t="shared" si="63"/>
        <v>814027.49386839906</v>
      </c>
      <c r="AQ101" s="24">
        <f t="shared" si="63"/>
        <v>895430.24325523898</v>
      </c>
      <c r="AR101" s="24">
        <f t="shared" si="64"/>
        <v>984973.26758076309</v>
      </c>
      <c r="AS101" s="24">
        <f t="shared" si="64"/>
        <v>1083470.5943388394</v>
      </c>
      <c r="AT101" s="24">
        <f t="shared" si="64"/>
        <v>1191817.6537727234</v>
      </c>
      <c r="AU101" s="24">
        <f t="shared" si="64"/>
        <v>1310999.419149996</v>
      </c>
      <c r="AV101" s="24">
        <f t="shared" si="60"/>
        <v>1442099.3610649956</v>
      </c>
      <c r="AW101" s="24">
        <f t="shared" si="60"/>
        <v>1586309.2971714954</v>
      </c>
      <c r="AX101" s="24">
        <f t="shared" si="60"/>
        <v>1744940.2268886452</v>
      </c>
      <c r="AY101" s="24">
        <f t="shared" si="60"/>
        <v>1919434.2495775097</v>
      </c>
      <c r="AZ101" s="24">
        <f t="shared" si="60"/>
        <v>2111377.6745352605</v>
      </c>
      <c r="BA101" s="24">
        <f t="shared" si="60"/>
        <v>2322515.4419887867</v>
      </c>
      <c r="BB101" s="24">
        <f t="shared" si="60"/>
        <v>2554766.9861876657</v>
      </c>
      <c r="BC101" s="24">
        <f t="shared" si="60"/>
        <v>2810243.6848064326</v>
      </c>
      <c r="BD101" s="24">
        <f t="shared" si="60"/>
        <v>3091268.0532870763</v>
      </c>
      <c r="BE101" s="24">
        <f t="shared" si="60"/>
        <v>3400394.8586157844</v>
      </c>
      <c r="BF101" s="24">
        <f t="shared" si="60"/>
        <v>3740434.3444773629</v>
      </c>
      <c r="BG101" s="24">
        <f t="shared" si="60"/>
        <v>4114477.7789250994</v>
      </c>
      <c r="BH101" s="24">
        <f t="shared" si="60"/>
        <v>4525925.5568176098</v>
      </c>
      <c r="BI101" s="24">
        <f t="shared" si="60"/>
        <v>4978518.1124993702</v>
      </c>
      <c r="BJ101" s="24">
        <f t="shared" si="60"/>
        <v>5476369.9237493081</v>
      </c>
      <c r="BK101" s="24">
        <f t="shared" si="60"/>
        <v>6024006.9161242396</v>
      </c>
      <c r="BL101" s="24">
        <f t="shared" si="61"/>
        <v>6626407.6077366648</v>
      </c>
      <c r="BM101" s="24">
        <f t="shared" si="61"/>
        <v>7289048.368510332</v>
      </c>
      <c r="BN101" s="24">
        <f t="shared" si="61"/>
        <v>8017953.2053613653</v>
      </c>
      <c r="BO101" s="24">
        <f t="shared" si="61"/>
        <v>8819748.5258975029</v>
      </c>
      <c r="BP101" s="24">
        <f t="shared" si="61"/>
        <v>9701723.3784872536</v>
      </c>
      <c r="BQ101" s="24">
        <f t="shared" si="61"/>
        <v>10671895.716335978</v>
      </c>
      <c r="BR101" s="24">
        <f t="shared" si="61"/>
        <v>11739085.287969578</v>
      </c>
      <c r="BS101" s="24">
        <f t="shared" si="61"/>
        <v>12912993.816766538</v>
      </c>
    </row>
    <row r="102" spans="1:71">
      <c r="B102" s="184"/>
      <c r="C102" s="150"/>
      <c r="D102" s="150"/>
      <c r="E102" s="1">
        <v>17</v>
      </c>
      <c r="G102" s="101"/>
      <c r="H102" s="1" t="str">
        <f t="shared" si="57"/>
        <v>TVL</v>
      </c>
      <c r="I102" s="103"/>
      <c r="J102" s="103"/>
      <c r="K102" s="103"/>
      <c r="L102" s="24">
        <f t="shared" si="58"/>
        <v>0</v>
      </c>
      <c r="M102" s="24">
        <f t="shared" si="58"/>
        <v>0</v>
      </c>
      <c r="N102" s="24">
        <f t="shared" si="58"/>
        <v>0</v>
      </c>
      <c r="O102" s="24">
        <f t="shared" si="58"/>
        <v>0</v>
      </c>
      <c r="P102" s="24">
        <f t="shared" si="58"/>
        <v>0</v>
      </c>
      <c r="Q102" s="24">
        <f t="shared" si="58"/>
        <v>0</v>
      </c>
      <c r="R102" s="24">
        <f t="shared" si="58"/>
        <v>0</v>
      </c>
      <c r="S102" s="24">
        <f t="shared" si="58"/>
        <v>0</v>
      </c>
      <c r="T102" s="24">
        <f t="shared" si="58"/>
        <v>600000</v>
      </c>
      <c r="U102" s="24">
        <f t="shared" si="58"/>
        <v>660000</v>
      </c>
      <c r="V102" s="24">
        <f t="shared" si="58"/>
        <v>726000.00000000012</v>
      </c>
      <c r="W102" s="24">
        <f t="shared" si="58"/>
        <v>798600.00000000023</v>
      </c>
      <c r="X102" s="24">
        <f t="shared" si="58"/>
        <v>878460.00000000047</v>
      </c>
      <c r="Y102" s="24">
        <f t="shared" si="58"/>
        <v>966306.00000000058</v>
      </c>
      <c r="Z102" s="24">
        <f t="shared" si="58"/>
        <v>1062936.6000000008</v>
      </c>
      <c r="AA102" s="24">
        <f t="shared" si="58"/>
        <v>1169230.2600000007</v>
      </c>
      <c r="AB102" s="24">
        <f t="shared" si="63"/>
        <v>1286153.286000001</v>
      </c>
      <c r="AC102" s="24">
        <f t="shared" si="63"/>
        <v>1414768.6146000011</v>
      </c>
      <c r="AD102" s="24">
        <f t="shared" si="63"/>
        <v>1556245.4760600016</v>
      </c>
      <c r="AE102" s="24">
        <f t="shared" si="63"/>
        <v>1711870.0236660019</v>
      </c>
      <c r="AF102" s="24">
        <f t="shared" si="63"/>
        <v>1883057.0260326022</v>
      </c>
      <c r="AG102" s="24">
        <f t="shared" si="63"/>
        <v>2071362.7286358625</v>
      </c>
      <c r="AH102" s="24">
        <f t="shared" si="63"/>
        <v>2278499.0014994489</v>
      </c>
      <c r="AI102" s="24">
        <f t="shared" si="63"/>
        <v>2506348.9016493936</v>
      </c>
      <c r="AJ102" s="24">
        <f t="shared" si="63"/>
        <v>2756983.7918143333</v>
      </c>
      <c r="AK102" s="24">
        <f t="shared" si="63"/>
        <v>3032682.1709957672</v>
      </c>
      <c r="AL102" s="24">
        <f t="shared" si="63"/>
        <v>3335950.388095344</v>
      </c>
      <c r="AM102" s="24">
        <f t="shared" si="63"/>
        <v>3669545.4269048786</v>
      </c>
      <c r="AN102" s="24">
        <f t="shared" si="63"/>
        <v>4036499.9695953662</v>
      </c>
      <c r="AO102" s="24">
        <f t="shared" si="63"/>
        <v>4440149.9665549034</v>
      </c>
      <c r="AP102" s="24">
        <f t="shared" si="63"/>
        <v>4884164.9632103937</v>
      </c>
      <c r="AQ102" s="24">
        <f t="shared" si="63"/>
        <v>5372581.4595314339</v>
      </c>
      <c r="AR102" s="24">
        <f t="shared" si="64"/>
        <v>5909839.6054845788</v>
      </c>
      <c r="AS102" s="24">
        <f t="shared" si="64"/>
        <v>6500823.5660330364</v>
      </c>
      <c r="AT102" s="24">
        <f t="shared" si="64"/>
        <v>7150905.9226363404</v>
      </c>
      <c r="AU102" s="24">
        <f t="shared" si="64"/>
        <v>7865996.5148999756</v>
      </c>
      <c r="AV102" s="24">
        <f t="shared" si="60"/>
        <v>8652596.1663899738</v>
      </c>
      <c r="AW102" s="24">
        <f t="shared" si="60"/>
        <v>9517855.7830289714</v>
      </c>
      <c r="AX102" s="24">
        <f t="shared" si="60"/>
        <v>10469641.361331871</v>
      </c>
      <c r="AY102" s="24">
        <f t="shared" si="60"/>
        <v>11516605.497465057</v>
      </c>
      <c r="AZ102" s="24">
        <f t="shared" si="60"/>
        <v>12668266.047211563</v>
      </c>
      <c r="BA102" s="24">
        <f t="shared" si="60"/>
        <v>13935092.65193272</v>
      </c>
      <c r="BB102" s="24">
        <f t="shared" si="60"/>
        <v>15328601.917125992</v>
      </c>
      <c r="BC102" s="24">
        <f t="shared" si="60"/>
        <v>16861462.108838595</v>
      </c>
      <c r="BD102" s="24">
        <f t="shared" si="60"/>
        <v>18547608.319722459</v>
      </c>
      <c r="BE102" s="24">
        <f t="shared" si="60"/>
        <v>20402369.151694708</v>
      </c>
      <c r="BF102" s="24">
        <f t="shared" si="60"/>
        <v>22442606.066864178</v>
      </c>
      <c r="BG102" s="24">
        <f t="shared" si="60"/>
        <v>24686866.673550595</v>
      </c>
      <c r="BH102" s="24">
        <f t="shared" si="60"/>
        <v>27155553.340905659</v>
      </c>
      <c r="BI102" s="24">
        <f t="shared" si="60"/>
        <v>29871108.674996223</v>
      </c>
      <c r="BJ102" s="24">
        <f t="shared" si="60"/>
        <v>32858219.54249585</v>
      </c>
      <c r="BK102" s="24">
        <f t="shared" si="60"/>
        <v>36144041.496745437</v>
      </c>
      <c r="BL102" s="24">
        <f t="shared" si="61"/>
        <v>39758445.646419987</v>
      </c>
      <c r="BM102" s="24">
        <f t="shared" si="61"/>
        <v>43734290.211061992</v>
      </c>
      <c r="BN102" s="24">
        <f t="shared" si="61"/>
        <v>48107719.23216819</v>
      </c>
      <c r="BO102" s="24">
        <f t="shared" si="61"/>
        <v>52918491.155385017</v>
      </c>
      <c r="BP102" s="24">
        <f t="shared" si="61"/>
        <v>58210340.270923518</v>
      </c>
      <c r="BQ102" s="24">
        <f t="shared" si="61"/>
        <v>64031374.29801587</v>
      </c>
      <c r="BR102" s="24">
        <f t="shared" si="61"/>
        <v>70434511.727817461</v>
      </c>
      <c r="BS102" s="24">
        <f t="shared" si="61"/>
        <v>77477962.900599211</v>
      </c>
    </row>
    <row r="103" spans="1:71">
      <c r="B103" s="184"/>
      <c r="C103" s="150"/>
      <c r="D103" s="150"/>
      <c r="E103" s="1">
        <v>18</v>
      </c>
      <c r="G103" s="101"/>
      <c r="I103" s="103"/>
      <c r="J103" s="103"/>
      <c r="K103" s="103"/>
      <c r="L103" s="24">
        <f t="shared" si="58"/>
        <v>0</v>
      </c>
      <c r="M103" s="24">
        <f t="shared" si="58"/>
        <v>0</v>
      </c>
      <c r="N103" s="24">
        <f t="shared" si="58"/>
        <v>0</v>
      </c>
      <c r="O103" s="24">
        <f t="shared" si="58"/>
        <v>0</v>
      </c>
      <c r="P103" s="24">
        <f t="shared" si="58"/>
        <v>0</v>
      </c>
      <c r="Q103" s="24">
        <f t="shared" si="58"/>
        <v>0</v>
      </c>
      <c r="R103" s="24">
        <f t="shared" si="58"/>
        <v>0</v>
      </c>
      <c r="S103" s="24">
        <f t="shared" si="58"/>
        <v>0</v>
      </c>
      <c r="T103" s="24">
        <f t="shared" si="58"/>
        <v>0</v>
      </c>
      <c r="U103" s="24">
        <f t="shared" si="58"/>
        <v>0</v>
      </c>
      <c r="V103" s="24">
        <f t="shared" si="58"/>
        <v>0</v>
      </c>
      <c r="W103" s="24">
        <f t="shared" si="58"/>
        <v>0</v>
      </c>
      <c r="X103" s="24">
        <f t="shared" si="58"/>
        <v>0</v>
      </c>
      <c r="Y103" s="24">
        <f t="shared" si="58"/>
        <v>0</v>
      </c>
      <c r="Z103" s="24">
        <f t="shared" si="58"/>
        <v>0</v>
      </c>
      <c r="AA103" s="24">
        <f t="shared" si="58"/>
        <v>0</v>
      </c>
      <c r="AB103" s="24">
        <f t="shared" si="63"/>
        <v>0</v>
      </c>
      <c r="AC103" s="24">
        <f t="shared" si="63"/>
        <v>0</v>
      </c>
      <c r="AD103" s="24">
        <f t="shared" si="63"/>
        <v>0</v>
      </c>
      <c r="AE103" s="24">
        <f t="shared" si="63"/>
        <v>0</v>
      </c>
      <c r="AF103" s="24">
        <f t="shared" si="63"/>
        <v>0</v>
      </c>
      <c r="AG103" s="24">
        <f t="shared" si="63"/>
        <v>0</v>
      </c>
      <c r="AH103" s="24">
        <f t="shared" si="63"/>
        <v>0</v>
      </c>
      <c r="AI103" s="24">
        <f t="shared" si="63"/>
        <v>0</v>
      </c>
      <c r="AJ103" s="24">
        <f t="shared" si="63"/>
        <v>0</v>
      </c>
      <c r="AK103" s="24">
        <f t="shared" si="63"/>
        <v>0</v>
      </c>
      <c r="AL103" s="24">
        <f t="shared" si="63"/>
        <v>0</v>
      </c>
      <c r="AM103" s="24">
        <f t="shared" si="63"/>
        <v>0</v>
      </c>
      <c r="AN103" s="24">
        <f t="shared" si="63"/>
        <v>0</v>
      </c>
      <c r="AO103" s="24">
        <f t="shared" si="63"/>
        <v>0</v>
      </c>
      <c r="AP103" s="24">
        <f t="shared" si="63"/>
        <v>0</v>
      </c>
      <c r="AQ103" s="24">
        <f t="shared" si="63"/>
        <v>0</v>
      </c>
      <c r="AR103" s="24">
        <f t="shared" si="64"/>
        <v>0</v>
      </c>
      <c r="AS103" s="24">
        <f t="shared" si="64"/>
        <v>0</v>
      </c>
      <c r="AT103" s="24">
        <f t="shared" si="64"/>
        <v>0</v>
      </c>
      <c r="AU103" s="24">
        <f t="shared" si="64"/>
        <v>0</v>
      </c>
      <c r="AV103" s="24">
        <f t="shared" si="60"/>
        <v>0</v>
      </c>
      <c r="AW103" s="24">
        <f t="shared" si="60"/>
        <v>0</v>
      </c>
      <c r="AX103" s="24">
        <f t="shared" si="60"/>
        <v>0</v>
      </c>
      <c r="AY103" s="24">
        <f t="shared" si="60"/>
        <v>0</v>
      </c>
      <c r="AZ103" s="24">
        <f t="shared" si="60"/>
        <v>0</v>
      </c>
      <c r="BA103" s="24">
        <f t="shared" si="60"/>
        <v>0</v>
      </c>
      <c r="BB103" s="24">
        <f t="shared" si="60"/>
        <v>0</v>
      </c>
      <c r="BC103" s="24">
        <f t="shared" si="60"/>
        <v>0</v>
      </c>
      <c r="BD103" s="24">
        <f t="shared" si="60"/>
        <v>0</v>
      </c>
      <c r="BE103" s="24">
        <f t="shared" si="60"/>
        <v>0</v>
      </c>
      <c r="BF103" s="24">
        <f t="shared" si="60"/>
        <v>0</v>
      </c>
      <c r="BG103" s="24">
        <f t="shared" si="60"/>
        <v>0</v>
      </c>
      <c r="BH103" s="24">
        <f t="shared" si="60"/>
        <v>0</v>
      </c>
      <c r="BI103" s="24">
        <f t="shared" si="60"/>
        <v>0</v>
      </c>
      <c r="BJ103" s="24">
        <f t="shared" si="60"/>
        <v>0</v>
      </c>
      <c r="BK103" s="24">
        <f t="shared" si="60"/>
        <v>0</v>
      </c>
      <c r="BL103" s="24">
        <f t="shared" si="61"/>
        <v>0</v>
      </c>
      <c r="BM103" s="24">
        <f t="shared" si="61"/>
        <v>0</v>
      </c>
      <c r="BN103" s="24">
        <f t="shared" si="61"/>
        <v>0</v>
      </c>
      <c r="BO103" s="24">
        <f t="shared" si="61"/>
        <v>0</v>
      </c>
      <c r="BP103" s="24">
        <f t="shared" si="61"/>
        <v>0</v>
      </c>
      <c r="BQ103" s="24">
        <f t="shared" si="61"/>
        <v>0</v>
      </c>
      <c r="BR103" s="24">
        <f t="shared" si="61"/>
        <v>0</v>
      </c>
      <c r="BS103" s="24">
        <f t="shared" si="61"/>
        <v>0</v>
      </c>
    </row>
    <row r="104" spans="1:71">
      <c r="B104" s="183"/>
      <c r="E104" s="1">
        <v>19</v>
      </c>
    </row>
    <row r="105" spans="1:71">
      <c r="B105" s="171"/>
      <c r="C105" s="159"/>
      <c r="D105" s="159"/>
      <c r="E105" s="1">
        <v>20</v>
      </c>
      <c r="G105" s="16" t="s">
        <v>0</v>
      </c>
      <c r="H105" s="16"/>
      <c r="I105" s="16"/>
      <c r="J105" s="17"/>
      <c r="K105" s="17"/>
      <c r="L105" s="341">
        <f>SUM(L106:L119)</f>
        <v>0</v>
      </c>
      <c r="M105" s="341">
        <f t="shared" ref="M105:BS105" si="65">SUM(M106:M119)</f>
        <v>0</v>
      </c>
      <c r="N105" s="341">
        <f t="shared" si="65"/>
        <v>0</v>
      </c>
      <c r="O105" s="341">
        <f t="shared" si="65"/>
        <v>0</v>
      </c>
      <c r="P105" s="341">
        <f t="shared" si="65"/>
        <v>0</v>
      </c>
      <c r="Q105" s="341">
        <f t="shared" si="65"/>
        <v>0</v>
      </c>
      <c r="R105" s="341">
        <f t="shared" si="65"/>
        <v>0</v>
      </c>
      <c r="S105" s="341">
        <f t="shared" si="65"/>
        <v>0</v>
      </c>
      <c r="T105" s="341">
        <f t="shared" si="65"/>
        <v>1073.3333333333335</v>
      </c>
      <c r="U105" s="341">
        <f t="shared" si="65"/>
        <v>1134.3333333333335</v>
      </c>
      <c r="V105" s="341">
        <f t="shared" si="65"/>
        <v>1282.8666666666668</v>
      </c>
      <c r="W105" s="341">
        <f t="shared" si="65"/>
        <v>4148.4250000000011</v>
      </c>
      <c r="X105" s="341">
        <f t="shared" si="65"/>
        <v>7204.8194166666681</v>
      </c>
      <c r="Y105" s="341">
        <f t="shared" si="65"/>
        <v>8087.4454541666692</v>
      </c>
      <c r="Z105" s="341">
        <f t="shared" si="65"/>
        <v>9197.6913002083365</v>
      </c>
      <c r="AA105" s="341">
        <f t="shared" si="65"/>
        <v>10624.870129218754</v>
      </c>
      <c r="AB105" s="341">
        <f t="shared" si="65"/>
        <v>16317.220659413026</v>
      </c>
      <c r="AC105" s="341">
        <f t="shared" si="65"/>
        <v>19359.466085157012</v>
      </c>
      <c r="AD105" s="341">
        <f t="shared" si="65"/>
        <v>23611.462221465532</v>
      </c>
      <c r="AE105" s="341">
        <f t="shared" si="65"/>
        <v>33527.377114461211</v>
      </c>
      <c r="AF105" s="341">
        <f t="shared" si="65"/>
        <v>36215.121930298912</v>
      </c>
      <c r="AG105" s="341">
        <f t="shared" si="65"/>
        <v>39138.39158293997</v>
      </c>
      <c r="AH105" s="341">
        <f t="shared" si="65"/>
        <v>49869.076073825679</v>
      </c>
      <c r="AI105" s="341">
        <f t="shared" si="65"/>
        <v>54086.171280429568</v>
      </c>
      <c r="AJ105" s="341">
        <f t="shared" si="65"/>
        <v>58686.485387654888</v>
      </c>
      <c r="AK105" s="341">
        <f t="shared" si="65"/>
        <v>63706.415754561873</v>
      </c>
      <c r="AL105" s="341">
        <f t="shared" si="65"/>
        <v>69185.903249566618</v>
      </c>
      <c r="AM105" s="341">
        <f t="shared" si="65"/>
        <v>75168.781790049266</v>
      </c>
      <c r="AN105" s="341">
        <f t="shared" si="65"/>
        <v>81703.162595356494</v>
      </c>
      <c r="AO105" s="341">
        <f t="shared" si="65"/>
        <v>88841.856612509553</v>
      </c>
      <c r="AP105" s="341">
        <f t="shared" si="65"/>
        <v>96642.838919258807</v>
      </c>
      <c r="AQ105" s="341">
        <f t="shared" si="65"/>
        <v>105169.75928895785</v>
      </c>
      <c r="AR105" s="341">
        <f t="shared" si="65"/>
        <v>114492.50351951551</v>
      </c>
      <c r="AS105" s="341">
        <f t="shared" si="65"/>
        <v>124687.81058821201</v>
      </c>
      <c r="AT105" s="341">
        <f t="shared" si="65"/>
        <v>135839.9511996154</v>
      </c>
      <c r="AU105" s="341">
        <f t="shared" si="65"/>
        <v>148041.47384978825</v>
      </c>
      <c r="AV105" s="341">
        <f t="shared" si="65"/>
        <v>161394.02514148894</v>
      </c>
      <c r="AW105" s="341">
        <f t="shared" si="65"/>
        <v>176009.25175769581</v>
      </c>
      <c r="AX105" s="341">
        <f t="shared" si="65"/>
        <v>192009.79224062627</v>
      </c>
      <c r="AY105" s="341">
        <f t="shared" si="65"/>
        <v>209530.36753720779</v>
      </c>
      <c r="AZ105" s="341">
        <f t="shared" si="65"/>
        <v>228718.98016707337</v>
      </c>
      <c r="BA105" s="341">
        <f t="shared" si="65"/>
        <v>249738.23285373283</v>
      </c>
      <c r="BB105" s="341">
        <f t="shared" si="65"/>
        <v>272766.77854255581</v>
      </c>
      <c r="BC105" s="341">
        <f t="shared" si="65"/>
        <v>298000.9149204336</v>
      </c>
      <c r="BD105" s="341">
        <f t="shared" si="65"/>
        <v>325656.33786228031</v>
      </c>
      <c r="BE105" s="341">
        <f t="shared" si="65"/>
        <v>355970.06967080169</v>
      </c>
      <c r="BF105" s="341">
        <f t="shared" si="65"/>
        <v>389202.57956128998</v>
      </c>
      <c r="BG105" s="341">
        <f t="shared" si="65"/>
        <v>425640.11558699765</v>
      </c>
      <c r="BH105" s="341">
        <f t="shared" si="65"/>
        <v>465597.26911875478</v>
      </c>
      <c r="BI105" s="341">
        <f t="shared" si="65"/>
        <v>509419.79510234063</v>
      </c>
      <c r="BJ105" s="341">
        <f t="shared" si="65"/>
        <v>557487.71363787062</v>
      </c>
      <c r="BK105" s="341">
        <f t="shared" si="65"/>
        <v>610218.72097821836</v>
      </c>
      <c r="BL105" s="341">
        <f t="shared" si="65"/>
        <v>668071.9408514289</v>
      </c>
      <c r="BM105" s="341">
        <f t="shared" si="65"/>
        <v>731552.05010072992</v>
      </c>
      <c r="BN105" s="341">
        <f t="shared" si="65"/>
        <v>801213.81603316905</v>
      </c>
      <c r="BO105" s="341">
        <f t="shared" si="65"/>
        <v>877667.08660497004</v>
      </c>
      <c r="BP105" s="341">
        <f t="shared" si="65"/>
        <v>961582.27868237556</v>
      </c>
      <c r="BQ105" s="341">
        <f t="shared" si="65"/>
        <v>1053696.4141383672</v>
      </c>
      <c r="BR105" s="341">
        <f t="shared" si="65"/>
        <v>1154819.7585193457</v>
      </c>
      <c r="BS105" s="341">
        <f t="shared" si="65"/>
        <v>1265843.122486779</v>
      </c>
    </row>
    <row r="106" spans="1:71">
      <c r="B106" s="158"/>
      <c r="C106" s="160"/>
      <c r="D106" s="160"/>
      <c r="E106" s="1">
        <v>21</v>
      </c>
      <c r="H106" s="1">
        <f t="shared" ref="H106:H119" si="66">H25</f>
        <v>0</v>
      </c>
      <c r="J106" s="10"/>
      <c r="L106" s="337">
        <f t="shared" ref="L106:BS110" si="67">IF(L$82=0,0,VLOOKUP($E106,$E$5:$BS$77,L$82+7,0))</f>
        <v>0</v>
      </c>
      <c r="M106" s="337">
        <f t="shared" si="67"/>
        <v>0</v>
      </c>
      <c r="N106" s="337">
        <f t="shared" si="67"/>
        <v>0</v>
      </c>
      <c r="O106" s="337">
        <f t="shared" si="67"/>
        <v>0</v>
      </c>
      <c r="P106" s="337">
        <f t="shared" si="67"/>
        <v>0</v>
      </c>
      <c r="Q106" s="337">
        <f t="shared" si="67"/>
        <v>0</v>
      </c>
      <c r="R106" s="337">
        <f t="shared" si="67"/>
        <v>0</v>
      </c>
      <c r="S106" s="337">
        <f t="shared" si="67"/>
        <v>0</v>
      </c>
      <c r="T106" s="337">
        <f t="shared" si="67"/>
        <v>0</v>
      </c>
      <c r="U106" s="337">
        <f t="shared" si="67"/>
        <v>0</v>
      </c>
      <c r="V106" s="337">
        <f t="shared" si="67"/>
        <v>0</v>
      </c>
      <c r="W106" s="337">
        <f t="shared" si="67"/>
        <v>0</v>
      </c>
      <c r="X106" s="337">
        <f t="shared" si="67"/>
        <v>0</v>
      </c>
      <c r="Y106" s="337">
        <f t="shared" si="67"/>
        <v>0</v>
      </c>
      <c r="Z106" s="337">
        <f t="shared" si="67"/>
        <v>0</v>
      </c>
      <c r="AA106" s="337">
        <f t="shared" si="67"/>
        <v>0</v>
      </c>
      <c r="AB106" s="337">
        <f t="shared" si="67"/>
        <v>0</v>
      </c>
      <c r="AC106" s="337">
        <f t="shared" si="67"/>
        <v>0</v>
      </c>
      <c r="AD106" s="337">
        <f t="shared" si="67"/>
        <v>0</v>
      </c>
      <c r="AE106" s="337">
        <f t="shared" si="67"/>
        <v>0</v>
      </c>
      <c r="AF106" s="337">
        <f t="shared" si="67"/>
        <v>0</v>
      </c>
      <c r="AG106" s="337">
        <f t="shared" si="67"/>
        <v>0</v>
      </c>
      <c r="AH106" s="337">
        <f t="shared" si="67"/>
        <v>0</v>
      </c>
      <c r="AI106" s="337">
        <f t="shared" si="67"/>
        <v>0</v>
      </c>
      <c r="AJ106" s="337">
        <f t="shared" si="67"/>
        <v>0</v>
      </c>
      <c r="AK106" s="337">
        <f t="shared" si="67"/>
        <v>0</v>
      </c>
      <c r="AL106" s="337">
        <f t="shared" si="67"/>
        <v>0</v>
      </c>
      <c r="AM106" s="337">
        <f t="shared" si="67"/>
        <v>0</v>
      </c>
      <c r="AN106" s="337">
        <f t="shared" si="67"/>
        <v>0</v>
      </c>
      <c r="AO106" s="337">
        <f t="shared" si="67"/>
        <v>0</v>
      </c>
      <c r="AP106" s="337">
        <f t="shared" si="67"/>
        <v>0</v>
      </c>
      <c r="AQ106" s="337">
        <f t="shared" si="67"/>
        <v>0</v>
      </c>
      <c r="AR106" s="337">
        <f t="shared" si="67"/>
        <v>0</v>
      </c>
      <c r="AS106" s="337">
        <f t="shared" si="67"/>
        <v>0</v>
      </c>
      <c r="AT106" s="337">
        <f t="shared" si="67"/>
        <v>0</v>
      </c>
      <c r="AU106" s="337">
        <f t="shared" si="67"/>
        <v>0</v>
      </c>
      <c r="AV106" s="337">
        <f t="shared" si="67"/>
        <v>0</v>
      </c>
      <c r="AW106" s="337">
        <f t="shared" si="67"/>
        <v>0</v>
      </c>
      <c r="AX106" s="337">
        <f t="shared" si="67"/>
        <v>0</v>
      </c>
      <c r="AY106" s="337">
        <f t="shared" si="67"/>
        <v>0</v>
      </c>
      <c r="AZ106" s="337">
        <f t="shared" si="67"/>
        <v>0</v>
      </c>
      <c r="BA106" s="337">
        <f t="shared" si="67"/>
        <v>0</v>
      </c>
      <c r="BB106" s="337">
        <f t="shared" si="67"/>
        <v>0</v>
      </c>
      <c r="BC106" s="337">
        <f t="shared" si="67"/>
        <v>0</v>
      </c>
      <c r="BD106" s="337">
        <f t="shared" si="67"/>
        <v>0</v>
      </c>
      <c r="BE106" s="337">
        <f t="shared" si="67"/>
        <v>0</v>
      </c>
      <c r="BF106" s="337">
        <f t="shared" si="67"/>
        <v>0</v>
      </c>
      <c r="BG106" s="337">
        <f t="shared" si="67"/>
        <v>0</v>
      </c>
      <c r="BH106" s="337">
        <f t="shared" si="67"/>
        <v>0</v>
      </c>
      <c r="BI106" s="337">
        <f t="shared" si="67"/>
        <v>0</v>
      </c>
      <c r="BJ106" s="337">
        <f t="shared" si="67"/>
        <v>0</v>
      </c>
      <c r="BK106" s="337">
        <f t="shared" si="67"/>
        <v>0</v>
      </c>
      <c r="BL106" s="337">
        <f t="shared" si="67"/>
        <v>0</v>
      </c>
      <c r="BM106" s="337">
        <f t="shared" si="67"/>
        <v>0</v>
      </c>
      <c r="BN106" s="337">
        <f t="shared" si="67"/>
        <v>0</v>
      </c>
      <c r="BO106" s="337">
        <f t="shared" si="67"/>
        <v>0</v>
      </c>
      <c r="BP106" s="337">
        <f t="shared" si="67"/>
        <v>0</v>
      </c>
      <c r="BQ106" s="337">
        <f t="shared" si="67"/>
        <v>0</v>
      </c>
      <c r="BR106" s="337">
        <f t="shared" si="67"/>
        <v>0</v>
      </c>
      <c r="BS106" s="337">
        <f t="shared" si="67"/>
        <v>0</v>
      </c>
    </row>
    <row r="107" spans="1:71">
      <c r="B107" s="158"/>
      <c r="E107" s="1">
        <v>22</v>
      </c>
      <c r="G107" s="101"/>
      <c r="H107" s="1" t="str">
        <f t="shared" si="66"/>
        <v>Merchant A</v>
      </c>
      <c r="L107" s="337">
        <f t="shared" si="67"/>
        <v>0</v>
      </c>
      <c r="M107" s="337">
        <f t="shared" si="67"/>
        <v>0</v>
      </c>
      <c r="N107" s="337">
        <f t="shared" si="67"/>
        <v>0</v>
      </c>
      <c r="O107" s="337">
        <f t="shared" si="67"/>
        <v>0</v>
      </c>
      <c r="P107" s="337">
        <f t="shared" si="67"/>
        <v>0</v>
      </c>
      <c r="Q107" s="337">
        <f t="shared" si="67"/>
        <v>0</v>
      </c>
      <c r="R107" s="337">
        <f t="shared" si="67"/>
        <v>0</v>
      </c>
      <c r="S107" s="337">
        <f t="shared" si="67"/>
        <v>0</v>
      </c>
      <c r="T107" s="337">
        <f t="shared" si="67"/>
        <v>760.00000000000011</v>
      </c>
      <c r="U107" s="337">
        <f t="shared" si="67"/>
        <v>798.00000000000011</v>
      </c>
      <c r="V107" s="337">
        <f t="shared" si="67"/>
        <v>837.90000000000009</v>
      </c>
      <c r="W107" s="337">
        <f t="shared" si="67"/>
        <v>879.79500000000007</v>
      </c>
      <c r="X107" s="337">
        <f t="shared" si="67"/>
        <v>923.78475000000014</v>
      </c>
      <c r="Y107" s="337">
        <f t="shared" si="67"/>
        <v>969.97398750000025</v>
      </c>
      <c r="Z107" s="337">
        <f t="shared" si="67"/>
        <v>1018.4726868750001</v>
      </c>
      <c r="AA107" s="337">
        <f t="shared" si="67"/>
        <v>1069.3963212187502</v>
      </c>
      <c r="AB107" s="337">
        <f t="shared" si="67"/>
        <v>1122.8661372796878</v>
      </c>
      <c r="AC107" s="337">
        <f t="shared" si="67"/>
        <v>1179.0094441436722</v>
      </c>
      <c r="AD107" s="337">
        <f t="shared" si="67"/>
        <v>1237.9599163508558</v>
      </c>
      <c r="AE107" s="337">
        <f t="shared" si="67"/>
        <v>1299.8579121683986</v>
      </c>
      <c r="AF107" s="337">
        <f t="shared" si="67"/>
        <v>1364.8508077768188</v>
      </c>
      <c r="AG107" s="337">
        <f t="shared" si="67"/>
        <v>1433.09334816566</v>
      </c>
      <c r="AH107" s="337">
        <f t="shared" si="67"/>
        <v>1504.7480155739427</v>
      </c>
      <c r="AI107" s="337">
        <f t="shared" si="67"/>
        <v>1579.98541635264</v>
      </c>
      <c r="AJ107" s="337">
        <f t="shared" si="67"/>
        <v>1658.9846871702721</v>
      </c>
      <c r="AK107" s="337">
        <f t="shared" si="67"/>
        <v>1741.9339215287857</v>
      </c>
      <c r="AL107" s="337">
        <f t="shared" si="67"/>
        <v>1829.030617605225</v>
      </c>
      <c r="AM107" s="337">
        <f t="shared" si="67"/>
        <v>1920.4821484854863</v>
      </c>
      <c r="AN107" s="337">
        <f t="shared" si="67"/>
        <v>2016.5062559097607</v>
      </c>
      <c r="AO107" s="337">
        <f t="shared" si="67"/>
        <v>2117.3315687052486</v>
      </c>
      <c r="AP107" s="337">
        <f t="shared" si="67"/>
        <v>2223.1981471405115</v>
      </c>
      <c r="AQ107" s="337">
        <f t="shared" si="67"/>
        <v>2334.3580544975371</v>
      </c>
      <c r="AR107" s="337">
        <f t="shared" si="67"/>
        <v>2451.0759572224142</v>
      </c>
      <c r="AS107" s="337">
        <f t="shared" si="67"/>
        <v>2573.6297550835347</v>
      </c>
      <c r="AT107" s="337">
        <f t="shared" si="67"/>
        <v>2702.3112428377108</v>
      </c>
      <c r="AU107" s="337">
        <f t="shared" si="67"/>
        <v>2837.4268049795969</v>
      </c>
      <c r="AV107" s="337">
        <f t="shared" si="67"/>
        <v>2979.2981452285767</v>
      </c>
      <c r="AW107" s="337">
        <f t="shared" si="67"/>
        <v>3128.2630524900055</v>
      </c>
      <c r="AX107" s="337">
        <f t="shared" si="67"/>
        <v>3284.6762051145065</v>
      </c>
      <c r="AY107" s="337">
        <f t="shared" si="67"/>
        <v>3448.910015370232</v>
      </c>
      <c r="AZ107" s="337">
        <f t="shared" si="67"/>
        <v>3621.355516138743</v>
      </c>
      <c r="BA107" s="337">
        <f t="shared" si="67"/>
        <v>3802.4232919456808</v>
      </c>
      <c r="BB107" s="337">
        <f t="shared" si="67"/>
        <v>3992.5444565429652</v>
      </c>
      <c r="BC107" s="337">
        <f t="shared" si="67"/>
        <v>4192.1716793701135</v>
      </c>
      <c r="BD107" s="337">
        <f t="shared" si="67"/>
        <v>4401.78026333862</v>
      </c>
      <c r="BE107" s="337">
        <f t="shared" si="67"/>
        <v>4621.8692765055512</v>
      </c>
      <c r="BF107" s="337">
        <f t="shared" si="67"/>
        <v>4852.9627403308286</v>
      </c>
      <c r="BG107" s="337">
        <f t="shared" si="67"/>
        <v>5095.6108773473707</v>
      </c>
      <c r="BH107" s="337">
        <f t="shared" si="67"/>
        <v>5350.3914212147392</v>
      </c>
      <c r="BI107" s="337">
        <f t="shared" si="67"/>
        <v>5617.9109922754778</v>
      </c>
      <c r="BJ107" s="337">
        <f t="shared" si="67"/>
        <v>5898.806541889252</v>
      </c>
      <c r="BK107" s="337">
        <f t="shared" si="67"/>
        <v>6193.746868983716</v>
      </c>
      <c r="BL107" s="337">
        <f t="shared" si="67"/>
        <v>6503.4342124329014</v>
      </c>
      <c r="BM107" s="337">
        <f t="shared" si="67"/>
        <v>6828.6059230545461</v>
      </c>
      <c r="BN107" s="337">
        <f t="shared" si="67"/>
        <v>7170.0362192072744</v>
      </c>
      <c r="BO107" s="337">
        <f t="shared" si="67"/>
        <v>7528.5380301676387</v>
      </c>
      <c r="BP107" s="337">
        <f t="shared" si="67"/>
        <v>7904.9649316760197</v>
      </c>
      <c r="BQ107" s="337">
        <f t="shared" si="67"/>
        <v>8300.2131782598226</v>
      </c>
      <c r="BR107" s="337">
        <f t="shared" si="67"/>
        <v>8715.2238371728126</v>
      </c>
      <c r="BS107" s="337">
        <f t="shared" si="67"/>
        <v>9150.9850290314535</v>
      </c>
    </row>
    <row r="108" spans="1:71">
      <c r="E108" s="1">
        <v>23</v>
      </c>
      <c r="G108" s="101"/>
      <c r="H108" s="1" t="str">
        <f t="shared" si="66"/>
        <v>Merchant B</v>
      </c>
      <c r="L108" s="337">
        <f t="shared" si="67"/>
        <v>0</v>
      </c>
      <c r="M108" s="337">
        <f t="shared" si="67"/>
        <v>0</v>
      </c>
      <c r="N108" s="337">
        <f t="shared" si="67"/>
        <v>0</v>
      </c>
      <c r="O108" s="337">
        <f t="shared" si="67"/>
        <v>0</v>
      </c>
      <c r="P108" s="337">
        <f t="shared" si="67"/>
        <v>0</v>
      </c>
      <c r="Q108" s="337">
        <f t="shared" si="67"/>
        <v>0</v>
      </c>
      <c r="R108" s="337">
        <f t="shared" si="67"/>
        <v>0</v>
      </c>
      <c r="S108" s="337">
        <f t="shared" si="67"/>
        <v>0</v>
      </c>
      <c r="T108" s="337">
        <f t="shared" si="67"/>
        <v>0</v>
      </c>
      <c r="U108" s="337">
        <f t="shared" si="67"/>
        <v>0</v>
      </c>
      <c r="V108" s="337">
        <f t="shared" si="67"/>
        <v>0</v>
      </c>
      <c r="W108" s="337">
        <f t="shared" si="67"/>
        <v>2712.5000000000005</v>
      </c>
      <c r="X108" s="337">
        <f t="shared" si="67"/>
        <v>2983.7500000000005</v>
      </c>
      <c r="Y108" s="337">
        <f t="shared" si="67"/>
        <v>3282.1250000000009</v>
      </c>
      <c r="Z108" s="337">
        <f t="shared" si="67"/>
        <v>3610.3375000000015</v>
      </c>
      <c r="AA108" s="337">
        <f t="shared" si="67"/>
        <v>3971.371250000002</v>
      </c>
      <c r="AB108" s="337">
        <f t="shared" si="67"/>
        <v>4368.5083750000022</v>
      </c>
      <c r="AC108" s="337">
        <f t="shared" si="67"/>
        <v>4805.3592125000041</v>
      </c>
      <c r="AD108" s="337">
        <f t="shared" si="67"/>
        <v>5285.895133750003</v>
      </c>
      <c r="AE108" s="337">
        <f t="shared" si="67"/>
        <v>5814.4846471250039</v>
      </c>
      <c r="AF108" s="337">
        <f t="shared" si="67"/>
        <v>6395.9331118375067</v>
      </c>
      <c r="AG108" s="337">
        <f t="shared" si="67"/>
        <v>7035.5264230212579</v>
      </c>
      <c r="AH108" s="337">
        <f t="shared" si="67"/>
        <v>7739.0790653233844</v>
      </c>
      <c r="AI108" s="337">
        <f t="shared" si="67"/>
        <v>8512.9869718557238</v>
      </c>
      <c r="AJ108" s="337">
        <f t="shared" si="67"/>
        <v>9364.2856690412973</v>
      </c>
      <c r="AK108" s="337">
        <f t="shared" si="67"/>
        <v>10300.714235945426</v>
      </c>
      <c r="AL108" s="337">
        <f t="shared" si="67"/>
        <v>11330.78565953997</v>
      </c>
      <c r="AM108" s="337">
        <f t="shared" si="67"/>
        <v>12463.864225493968</v>
      </c>
      <c r="AN108" s="337">
        <f t="shared" si="67"/>
        <v>13710.250648043366</v>
      </c>
      <c r="AO108" s="337">
        <f t="shared" si="67"/>
        <v>15081.275712847702</v>
      </c>
      <c r="AP108" s="337">
        <f t="shared" si="67"/>
        <v>16589.403284132477</v>
      </c>
      <c r="AQ108" s="337">
        <f t="shared" si="67"/>
        <v>18248.343612545727</v>
      </c>
      <c r="AR108" s="337">
        <f t="shared" si="67"/>
        <v>20073.177973800299</v>
      </c>
      <c r="AS108" s="337">
        <f t="shared" si="67"/>
        <v>22080.495771180329</v>
      </c>
      <c r="AT108" s="337">
        <f t="shared" si="67"/>
        <v>24288.545348298361</v>
      </c>
      <c r="AU108" s="337">
        <f t="shared" si="67"/>
        <v>26717.399883128201</v>
      </c>
      <c r="AV108" s="337">
        <f t="shared" si="67"/>
        <v>29389.139871441028</v>
      </c>
      <c r="AW108" s="337">
        <f t="shared" si="67"/>
        <v>32328.053858585132</v>
      </c>
      <c r="AX108" s="337">
        <f t="shared" si="67"/>
        <v>35560.859244443651</v>
      </c>
      <c r="AY108" s="337">
        <f t="shared" si="67"/>
        <v>39116.945168888007</v>
      </c>
      <c r="AZ108" s="337">
        <f t="shared" si="67"/>
        <v>43028.63968577682</v>
      </c>
      <c r="BA108" s="337">
        <f t="shared" si="67"/>
        <v>47331.503654354507</v>
      </c>
      <c r="BB108" s="337">
        <f t="shared" si="67"/>
        <v>52064.654019789967</v>
      </c>
      <c r="BC108" s="337">
        <f t="shared" si="67"/>
        <v>57271.11942176897</v>
      </c>
      <c r="BD108" s="337">
        <f t="shared" si="67"/>
        <v>62998.231363945866</v>
      </c>
      <c r="BE108" s="337">
        <f t="shared" si="67"/>
        <v>69298.054500340455</v>
      </c>
      <c r="BF108" s="337">
        <f t="shared" si="67"/>
        <v>76227.859950374506</v>
      </c>
      <c r="BG108" s="337">
        <f t="shared" si="67"/>
        <v>83850.645945411961</v>
      </c>
      <c r="BH108" s="337">
        <f t="shared" si="67"/>
        <v>92235.710539953172</v>
      </c>
      <c r="BI108" s="337">
        <f t="shared" si="67"/>
        <v>101459.2815939485</v>
      </c>
      <c r="BJ108" s="337">
        <f t="shared" si="67"/>
        <v>111605.20975334336</v>
      </c>
      <c r="BK108" s="337">
        <f t="shared" si="67"/>
        <v>122765.73072867771</v>
      </c>
      <c r="BL108" s="337">
        <f t="shared" si="67"/>
        <v>135042.30380154549</v>
      </c>
      <c r="BM108" s="337">
        <f t="shared" si="67"/>
        <v>148546.53418170006</v>
      </c>
      <c r="BN108" s="337">
        <f t="shared" si="67"/>
        <v>163401.18759987006</v>
      </c>
      <c r="BO108" s="337">
        <f t="shared" si="67"/>
        <v>179741.30635985709</v>
      </c>
      <c r="BP108" s="337">
        <f t="shared" si="67"/>
        <v>197715.43699584279</v>
      </c>
      <c r="BQ108" s="337">
        <f t="shared" si="67"/>
        <v>217486.98069542708</v>
      </c>
      <c r="BR108" s="337">
        <f t="shared" si="67"/>
        <v>239235.67876496978</v>
      </c>
      <c r="BS108" s="337">
        <f t="shared" si="67"/>
        <v>263159.2466414668</v>
      </c>
    </row>
    <row r="109" spans="1:71">
      <c r="B109" s="158"/>
      <c r="E109" s="1">
        <v>24</v>
      </c>
      <c r="G109" s="101"/>
      <c r="H109" s="1" t="str">
        <f t="shared" si="66"/>
        <v>Merchant C</v>
      </c>
      <c r="L109" s="337">
        <f t="shared" si="67"/>
        <v>0</v>
      </c>
      <c r="M109" s="337">
        <f t="shared" si="67"/>
        <v>0</v>
      </c>
      <c r="N109" s="337">
        <f t="shared" si="67"/>
        <v>0</v>
      </c>
      <c r="O109" s="337">
        <f t="shared" si="67"/>
        <v>0</v>
      </c>
      <c r="P109" s="337">
        <f t="shared" si="67"/>
        <v>0</v>
      </c>
      <c r="Q109" s="337">
        <f t="shared" si="67"/>
        <v>0</v>
      </c>
      <c r="R109" s="337">
        <f t="shared" si="67"/>
        <v>0</v>
      </c>
      <c r="S109" s="337">
        <f t="shared" si="67"/>
        <v>0</v>
      </c>
      <c r="T109" s="337">
        <f t="shared" si="67"/>
        <v>0</v>
      </c>
      <c r="U109" s="337">
        <f t="shared" si="67"/>
        <v>0</v>
      </c>
      <c r="V109" s="337">
        <f t="shared" si="67"/>
        <v>0</v>
      </c>
      <c r="W109" s="337">
        <f t="shared" si="67"/>
        <v>0</v>
      </c>
      <c r="X109" s="337">
        <f t="shared" si="67"/>
        <v>2543.8750000000005</v>
      </c>
      <c r="Y109" s="337">
        <f t="shared" si="67"/>
        <v>2798.2625000000003</v>
      </c>
      <c r="Z109" s="337">
        <f t="shared" si="67"/>
        <v>3078.0887500000008</v>
      </c>
      <c r="AA109" s="337">
        <f t="shared" si="67"/>
        <v>3385.8976250000014</v>
      </c>
      <c r="AB109" s="337">
        <f t="shared" si="67"/>
        <v>3724.4873875000017</v>
      </c>
      <c r="AC109" s="337">
        <f t="shared" si="67"/>
        <v>4096.9361262500024</v>
      </c>
      <c r="AD109" s="337">
        <f t="shared" si="67"/>
        <v>4506.6297388750036</v>
      </c>
      <c r="AE109" s="337">
        <f t="shared" si="67"/>
        <v>4957.2927127625035</v>
      </c>
      <c r="AF109" s="337">
        <f t="shared" si="67"/>
        <v>5453.0219840387545</v>
      </c>
      <c r="AG109" s="337">
        <f t="shared" si="67"/>
        <v>5998.3241824426304</v>
      </c>
      <c r="AH109" s="337">
        <f t="shared" si="67"/>
        <v>6598.1566006868952</v>
      </c>
      <c r="AI109" s="337">
        <f t="shared" si="67"/>
        <v>7257.9722607555841</v>
      </c>
      <c r="AJ109" s="337">
        <f t="shared" si="67"/>
        <v>7983.7694868311437</v>
      </c>
      <c r="AK109" s="337">
        <f t="shared" si="67"/>
        <v>8782.1464355142616</v>
      </c>
      <c r="AL109" s="337">
        <f t="shared" si="67"/>
        <v>9660.3610790656858</v>
      </c>
      <c r="AM109" s="337">
        <f t="shared" si="67"/>
        <v>10626.397186972255</v>
      </c>
      <c r="AN109" s="337">
        <f t="shared" si="67"/>
        <v>11689.03690566948</v>
      </c>
      <c r="AO109" s="337">
        <f t="shared" si="67"/>
        <v>12857.940596236431</v>
      </c>
      <c r="AP109" s="337">
        <f t="shared" si="67"/>
        <v>14143.734655860075</v>
      </c>
      <c r="AQ109" s="337">
        <f t="shared" si="67"/>
        <v>15558.108121446083</v>
      </c>
      <c r="AR109" s="337">
        <f t="shared" si="67"/>
        <v>17113.918933590696</v>
      </c>
      <c r="AS109" s="337">
        <f t="shared" si="67"/>
        <v>18825.310826949764</v>
      </c>
      <c r="AT109" s="337">
        <f t="shared" si="67"/>
        <v>20707.841909644743</v>
      </c>
      <c r="AU109" s="337">
        <f t="shared" si="67"/>
        <v>22778.626100609217</v>
      </c>
      <c r="AV109" s="337">
        <f t="shared" si="67"/>
        <v>25056.488710670139</v>
      </c>
      <c r="AW109" s="337">
        <f t="shared" si="67"/>
        <v>27562.137581737159</v>
      </c>
      <c r="AX109" s="337">
        <f t="shared" si="67"/>
        <v>30318.351339910878</v>
      </c>
      <c r="AY109" s="337">
        <f t="shared" si="67"/>
        <v>33350.186473901966</v>
      </c>
      <c r="AZ109" s="337">
        <f t="shared" si="67"/>
        <v>36685.205121292165</v>
      </c>
      <c r="BA109" s="337">
        <f t="shared" si="67"/>
        <v>40353.725633421389</v>
      </c>
      <c r="BB109" s="337">
        <f t="shared" si="67"/>
        <v>44389.098196763531</v>
      </c>
      <c r="BC109" s="337">
        <f t="shared" si="67"/>
        <v>48828.00801643989</v>
      </c>
      <c r="BD109" s="337">
        <f t="shared" si="67"/>
        <v>53710.808818083882</v>
      </c>
      <c r="BE109" s="337">
        <f t="shared" si="67"/>
        <v>59081.889699892272</v>
      </c>
      <c r="BF109" s="337">
        <f t="shared" si="67"/>
        <v>64990.078669881514</v>
      </c>
      <c r="BG109" s="337">
        <f t="shared" si="67"/>
        <v>71489.086536869654</v>
      </c>
      <c r="BH109" s="337">
        <f t="shared" si="67"/>
        <v>78637.995190556627</v>
      </c>
      <c r="BI109" s="337">
        <f t="shared" si="67"/>
        <v>86501.79470961231</v>
      </c>
      <c r="BJ109" s="337">
        <f t="shared" si="67"/>
        <v>95151.974180573539</v>
      </c>
      <c r="BK109" s="337">
        <f t="shared" si="67"/>
        <v>104667.17159863091</v>
      </c>
      <c r="BL109" s="337">
        <f t="shared" si="67"/>
        <v>115133.88875849404</v>
      </c>
      <c r="BM109" s="337">
        <f t="shared" si="67"/>
        <v>126647.27763434344</v>
      </c>
      <c r="BN109" s="337">
        <f t="shared" si="67"/>
        <v>139312.00539777777</v>
      </c>
      <c r="BO109" s="337">
        <f t="shared" si="67"/>
        <v>153243.20593755555</v>
      </c>
      <c r="BP109" s="337">
        <f t="shared" si="67"/>
        <v>168567.5265313111</v>
      </c>
      <c r="BQ109" s="337">
        <f t="shared" si="67"/>
        <v>185424.27918444225</v>
      </c>
      <c r="BR109" s="337">
        <f t="shared" si="67"/>
        <v>203966.70710288649</v>
      </c>
      <c r="BS109" s="337">
        <f t="shared" si="67"/>
        <v>224363.37781317515</v>
      </c>
    </row>
    <row r="110" spans="1:71">
      <c r="C110" s="150"/>
      <c r="D110" s="150"/>
      <c r="E110" s="1">
        <v>25</v>
      </c>
      <c r="G110" s="429"/>
      <c r="H110" s="1" t="str">
        <f t="shared" si="66"/>
        <v>Merchant D</v>
      </c>
      <c r="L110" s="337">
        <f t="shared" si="67"/>
        <v>0</v>
      </c>
      <c r="M110" s="337">
        <f t="shared" si="67"/>
        <v>0</v>
      </c>
      <c r="N110" s="337">
        <f t="shared" si="67"/>
        <v>0</v>
      </c>
      <c r="O110" s="337">
        <f t="shared" si="67"/>
        <v>0</v>
      </c>
      <c r="P110" s="337">
        <f t="shared" si="67"/>
        <v>0</v>
      </c>
      <c r="Q110" s="337">
        <f t="shared" si="67"/>
        <v>0</v>
      </c>
      <c r="R110" s="337">
        <f t="shared" si="67"/>
        <v>0</v>
      </c>
      <c r="S110" s="337">
        <f t="shared" si="67"/>
        <v>0</v>
      </c>
      <c r="T110" s="337">
        <f t="shared" si="67"/>
        <v>0</v>
      </c>
      <c r="U110" s="337">
        <f t="shared" si="67"/>
        <v>0</v>
      </c>
      <c r="V110" s="337">
        <f t="shared" si="67"/>
        <v>0</v>
      </c>
      <c r="W110" s="337">
        <f t="shared" si="67"/>
        <v>0</v>
      </c>
      <c r="X110" s="337">
        <f t="shared" si="67"/>
        <v>0</v>
      </c>
      <c r="Y110" s="337">
        <f t="shared" si="67"/>
        <v>0</v>
      </c>
      <c r="Z110" s="337">
        <f t="shared" si="67"/>
        <v>0</v>
      </c>
      <c r="AA110" s="337">
        <f t="shared" ref="AA110:BS115" si="68">IF(AA$82=0,0,VLOOKUP($E110,$E$5:$BS$77,AA$82+7,0))</f>
        <v>0</v>
      </c>
      <c r="AB110" s="337">
        <f t="shared" si="68"/>
        <v>0</v>
      </c>
      <c r="AC110" s="337">
        <f t="shared" si="68"/>
        <v>0</v>
      </c>
      <c r="AD110" s="337">
        <f t="shared" si="68"/>
        <v>0</v>
      </c>
      <c r="AE110" s="337">
        <f t="shared" si="68"/>
        <v>0</v>
      </c>
      <c r="AF110" s="337">
        <f t="shared" si="68"/>
        <v>0</v>
      </c>
      <c r="AG110" s="337">
        <f t="shared" si="68"/>
        <v>0</v>
      </c>
      <c r="AH110" s="337">
        <f t="shared" si="68"/>
        <v>0</v>
      </c>
      <c r="AI110" s="337">
        <f t="shared" si="68"/>
        <v>0</v>
      </c>
      <c r="AJ110" s="337">
        <f t="shared" si="68"/>
        <v>0</v>
      </c>
      <c r="AK110" s="337">
        <f t="shared" si="68"/>
        <v>0</v>
      </c>
      <c r="AL110" s="337">
        <f t="shared" si="68"/>
        <v>0</v>
      </c>
      <c r="AM110" s="337">
        <f t="shared" si="68"/>
        <v>0</v>
      </c>
      <c r="AN110" s="337">
        <f t="shared" si="68"/>
        <v>0</v>
      </c>
      <c r="AO110" s="337">
        <f t="shared" si="68"/>
        <v>0</v>
      </c>
      <c r="AP110" s="337">
        <f t="shared" si="68"/>
        <v>0</v>
      </c>
      <c r="AQ110" s="337">
        <f t="shared" si="68"/>
        <v>0</v>
      </c>
      <c r="AR110" s="337">
        <f t="shared" si="68"/>
        <v>0</v>
      </c>
      <c r="AS110" s="337">
        <f t="shared" si="68"/>
        <v>0</v>
      </c>
      <c r="AT110" s="337">
        <f t="shared" si="68"/>
        <v>0</v>
      </c>
      <c r="AU110" s="337">
        <f t="shared" si="68"/>
        <v>0</v>
      </c>
      <c r="AV110" s="337">
        <f t="shared" si="68"/>
        <v>0</v>
      </c>
      <c r="AW110" s="337">
        <f t="shared" si="68"/>
        <v>0</v>
      </c>
      <c r="AX110" s="337">
        <f t="shared" si="68"/>
        <v>0</v>
      </c>
      <c r="AY110" s="337">
        <f t="shared" si="68"/>
        <v>0</v>
      </c>
      <c r="AZ110" s="337">
        <f t="shared" si="68"/>
        <v>0</v>
      </c>
      <c r="BA110" s="337">
        <f t="shared" si="68"/>
        <v>0</v>
      </c>
      <c r="BB110" s="337">
        <f t="shared" si="68"/>
        <v>0</v>
      </c>
      <c r="BC110" s="337">
        <f t="shared" si="68"/>
        <v>0</v>
      </c>
      <c r="BD110" s="337">
        <f t="shared" si="68"/>
        <v>0</v>
      </c>
      <c r="BE110" s="337">
        <f t="shared" si="68"/>
        <v>0</v>
      </c>
      <c r="BF110" s="337">
        <f t="shared" si="68"/>
        <v>0</v>
      </c>
      <c r="BG110" s="337">
        <f t="shared" si="68"/>
        <v>0</v>
      </c>
      <c r="BH110" s="337">
        <f t="shared" si="68"/>
        <v>0</v>
      </c>
      <c r="BI110" s="337">
        <f t="shared" si="68"/>
        <v>0</v>
      </c>
      <c r="BJ110" s="337">
        <f t="shared" si="68"/>
        <v>0</v>
      </c>
      <c r="BK110" s="337">
        <f t="shared" si="68"/>
        <v>0</v>
      </c>
      <c r="BL110" s="337">
        <f t="shared" si="68"/>
        <v>0</v>
      </c>
      <c r="BM110" s="337">
        <f t="shared" si="68"/>
        <v>0</v>
      </c>
      <c r="BN110" s="337">
        <f t="shared" si="68"/>
        <v>0</v>
      </c>
      <c r="BO110" s="337">
        <f t="shared" si="68"/>
        <v>0</v>
      </c>
      <c r="BP110" s="337">
        <f t="shared" si="68"/>
        <v>0</v>
      </c>
      <c r="BQ110" s="337">
        <f t="shared" si="68"/>
        <v>0</v>
      </c>
      <c r="BR110" s="337">
        <f t="shared" si="68"/>
        <v>0</v>
      </c>
      <c r="BS110" s="337">
        <f t="shared" si="68"/>
        <v>0</v>
      </c>
    </row>
    <row r="111" spans="1:71">
      <c r="A111" s="22"/>
      <c r="B111" s="23"/>
      <c r="E111" s="1">
        <v>26</v>
      </c>
      <c r="G111" s="430"/>
      <c r="H111" s="1" t="str">
        <f t="shared" si="66"/>
        <v>Merchant E</v>
      </c>
      <c r="L111" s="337">
        <f t="shared" ref="L111:AA119" si="69">IF(L$82=0,0,VLOOKUP($E111,$E$5:$BS$77,L$82+7,0))</f>
        <v>0</v>
      </c>
      <c r="M111" s="337">
        <f t="shared" si="69"/>
        <v>0</v>
      </c>
      <c r="N111" s="337">
        <f t="shared" si="69"/>
        <v>0</v>
      </c>
      <c r="O111" s="337">
        <f t="shared" si="69"/>
        <v>0</v>
      </c>
      <c r="P111" s="337">
        <f t="shared" si="69"/>
        <v>0</v>
      </c>
      <c r="Q111" s="337">
        <f t="shared" si="69"/>
        <v>0</v>
      </c>
      <c r="R111" s="337">
        <f t="shared" si="69"/>
        <v>0</v>
      </c>
      <c r="S111" s="337">
        <f t="shared" si="69"/>
        <v>0</v>
      </c>
      <c r="T111" s="337">
        <f t="shared" si="69"/>
        <v>0</v>
      </c>
      <c r="U111" s="337">
        <f t="shared" si="69"/>
        <v>0</v>
      </c>
      <c r="V111" s="337">
        <f t="shared" si="69"/>
        <v>0</v>
      </c>
      <c r="W111" s="337">
        <f t="shared" si="69"/>
        <v>0</v>
      </c>
      <c r="X111" s="337">
        <f t="shared" si="69"/>
        <v>0</v>
      </c>
      <c r="Y111" s="337">
        <f t="shared" si="69"/>
        <v>0</v>
      </c>
      <c r="Z111" s="337">
        <f t="shared" si="69"/>
        <v>0</v>
      </c>
      <c r="AA111" s="337">
        <f t="shared" si="69"/>
        <v>0</v>
      </c>
      <c r="AB111" s="337">
        <f t="shared" si="68"/>
        <v>0</v>
      </c>
      <c r="AC111" s="337">
        <f t="shared" si="68"/>
        <v>0</v>
      </c>
      <c r="AD111" s="337">
        <f t="shared" si="68"/>
        <v>0</v>
      </c>
      <c r="AE111" s="337">
        <f t="shared" si="68"/>
        <v>0</v>
      </c>
      <c r="AF111" s="337">
        <f t="shared" si="68"/>
        <v>0</v>
      </c>
      <c r="AG111" s="337">
        <f t="shared" si="68"/>
        <v>0</v>
      </c>
      <c r="AH111" s="337">
        <f t="shared" si="68"/>
        <v>0</v>
      </c>
      <c r="AI111" s="337">
        <f t="shared" si="68"/>
        <v>0</v>
      </c>
      <c r="AJ111" s="337">
        <f t="shared" si="68"/>
        <v>0</v>
      </c>
      <c r="AK111" s="337">
        <f t="shared" si="68"/>
        <v>0</v>
      </c>
      <c r="AL111" s="337">
        <f t="shared" si="68"/>
        <v>0</v>
      </c>
      <c r="AM111" s="337">
        <f t="shared" si="68"/>
        <v>0</v>
      </c>
      <c r="AN111" s="337">
        <f t="shared" si="68"/>
        <v>0</v>
      </c>
      <c r="AO111" s="337">
        <f t="shared" si="68"/>
        <v>0</v>
      </c>
      <c r="AP111" s="337">
        <f t="shared" si="68"/>
        <v>0</v>
      </c>
      <c r="AQ111" s="337">
        <f t="shared" si="68"/>
        <v>0</v>
      </c>
      <c r="AR111" s="337">
        <f t="shared" si="68"/>
        <v>0</v>
      </c>
      <c r="AS111" s="337">
        <f t="shared" si="68"/>
        <v>0</v>
      </c>
      <c r="AT111" s="337">
        <f t="shared" si="68"/>
        <v>0</v>
      </c>
      <c r="AU111" s="337">
        <f t="shared" si="68"/>
        <v>0</v>
      </c>
      <c r="AV111" s="337">
        <f t="shared" si="68"/>
        <v>0</v>
      </c>
      <c r="AW111" s="337">
        <f t="shared" si="68"/>
        <v>0</v>
      </c>
      <c r="AX111" s="337">
        <f t="shared" si="68"/>
        <v>0</v>
      </c>
      <c r="AY111" s="337">
        <f t="shared" si="68"/>
        <v>0</v>
      </c>
      <c r="AZ111" s="337">
        <f t="shared" si="68"/>
        <v>0</v>
      </c>
      <c r="BA111" s="337">
        <f t="shared" si="68"/>
        <v>0</v>
      </c>
      <c r="BB111" s="337">
        <f t="shared" si="68"/>
        <v>0</v>
      </c>
      <c r="BC111" s="337">
        <f t="shared" si="68"/>
        <v>0</v>
      </c>
      <c r="BD111" s="337">
        <f t="shared" si="68"/>
        <v>0</v>
      </c>
      <c r="BE111" s="337">
        <f t="shared" si="68"/>
        <v>0</v>
      </c>
      <c r="BF111" s="337">
        <f t="shared" si="68"/>
        <v>0</v>
      </c>
      <c r="BG111" s="337">
        <f t="shared" si="68"/>
        <v>0</v>
      </c>
      <c r="BH111" s="337">
        <f t="shared" si="68"/>
        <v>0</v>
      </c>
      <c r="BI111" s="337">
        <f t="shared" si="68"/>
        <v>0</v>
      </c>
      <c r="BJ111" s="337">
        <f t="shared" si="68"/>
        <v>0</v>
      </c>
      <c r="BK111" s="337">
        <f t="shared" si="68"/>
        <v>0</v>
      </c>
      <c r="BL111" s="337">
        <f t="shared" si="68"/>
        <v>0</v>
      </c>
      <c r="BM111" s="337">
        <f t="shared" si="68"/>
        <v>0</v>
      </c>
      <c r="BN111" s="337">
        <f t="shared" si="68"/>
        <v>0</v>
      </c>
      <c r="BO111" s="337">
        <f t="shared" si="68"/>
        <v>0</v>
      </c>
      <c r="BP111" s="337">
        <f t="shared" si="68"/>
        <v>0</v>
      </c>
      <c r="BQ111" s="337">
        <f t="shared" si="68"/>
        <v>0</v>
      </c>
      <c r="BR111" s="337">
        <f t="shared" si="68"/>
        <v>0</v>
      </c>
      <c r="BS111" s="337">
        <f t="shared" si="68"/>
        <v>0</v>
      </c>
    </row>
    <row r="112" spans="1:71">
      <c r="E112" s="1">
        <v>27</v>
      </c>
      <c r="G112" s="431"/>
      <c r="H112" s="1">
        <f t="shared" si="66"/>
        <v>0</v>
      </c>
      <c r="L112" s="337">
        <f t="shared" si="69"/>
        <v>0</v>
      </c>
      <c r="M112" s="337">
        <f t="shared" si="69"/>
        <v>0</v>
      </c>
      <c r="N112" s="337">
        <f t="shared" si="69"/>
        <v>0</v>
      </c>
      <c r="O112" s="337">
        <f t="shared" si="69"/>
        <v>0</v>
      </c>
      <c r="P112" s="337">
        <f t="shared" si="69"/>
        <v>0</v>
      </c>
      <c r="Q112" s="337">
        <f t="shared" si="69"/>
        <v>0</v>
      </c>
      <c r="R112" s="337">
        <f t="shared" si="69"/>
        <v>0</v>
      </c>
      <c r="S112" s="337">
        <f t="shared" si="69"/>
        <v>0</v>
      </c>
      <c r="T112" s="337">
        <f t="shared" si="69"/>
        <v>0</v>
      </c>
      <c r="U112" s="337">
        <f t="shared" si="69"/>
        <v>0</v>
      </c>
      <c r="V112" s="337">
        <f t="shared" si="69"/>
        <v>0</v>
      </c>
      <c r="W112" s="337">
        <f t="shared" si="69"/>
        <v>0</v>
      </c>
      <c r="X112" s="337">
        <f t="shared" si="69"/>
        <v>0</v>
      </c>
      <c r="Y112" s="337">
        <f t="shared" si="69"/>
        <v>0</v>
      </c>
      <c r="Z112" s="337">
        <f t="shared" si="69"/>
        <v>0</v>
      </c>
      <c r="AA112" s="337">
        <f t="shared" si="69"/>
        <v>0</v>
      </c>
      <c r="AB112" s="337">
        <f t="shared" si="68"/>
        <v>0</v>
      </c>
      <c r="AC112" s="337">
        <f t="shared" si="68"/>
        <v>0</v>
      </c>
      <c r="AD112" s="337">
        <f t="shared" si="68"/>
        <v>0</v>
      </c>
      <c r="AE112" s="337">
        <f t="shared" si="68"/>
        <v>0</v>
      </c>
      <c r="AF112" s="337">
        <f t="shared" si="68"/>
        <v>0</v>
      </c>
      <c r="AG112" s="337">
        <f t="shared" si="68"/>
        <v>0</v>
      </c>
      <c r="AH112" s="337">
        <f t="shared" si="68"/>
        <v>0</v>
      </c>
      <c r="AI112" s="337">
        <f t="shared" si="68"/>
        <v>0</v>
      </c>
      <c r="AJ112" s="337">
        <f t="shared" si="68"/>
        <v>0</v>
      </c>
      <c r="AK112" s="337">
        <f t="shared" si="68"/>
        <v>0</v>
      </c>
      <c r="AL112" s="337">
        <f t="shared" si="68"/>
        <v>0</v>
      </c>
      <c r="AM112" s="337">
        <f t="shared" si="68"/>
        <v>0</v>
      </c>
      <c r="AN112" s="337">
        <f t="shared" si="68"/>
        <v>0</v>
      </c>
      <c r="AO112" s="337">
        <f t="shared" si="68"/>
        <v>0</v>
      </c>
      <c r="AP112" s="337">
        <f t="shared" si="68"/>
        <v>0</v>
      </c>
      <c r="AQ112" s="337">
        <f t="shared" si="68"/>
        <v>0</v>
      </c>
      <c r="AR112" s="337">
        <f t="shared" si="68"/>
        <v>0</v>
      </c>
      <c r="AS112" s="337">
        <f t="shared" si="68"/>
        <v>0</v>
      </c>
      <c r="AT112" s="337">
        <f t="shared" si="68"/>
        <v>0</v>
      </c>
      <c r="AU112" s="337">
        <f t="shared" si="68"/>
        <v>0</v>
      </c>
      <c r="AV112" s="337">
        <f t="shared" si="68"/>
        <v>0</v>
      </c>
      <c r="AW112" s="337">
        <f t="shared" si="68"/>
        <v>0</v>
      </c>
      <c r="AX112" s="337">
        <f t="shared" si="68"/>
        <v>0</v>
      </c>
      <c r="AY112" s="337">
        <f t="shared" si="68"/>
        <v>0</v>
      </c>
      <c r="AZ112" s="337">
        <f t="shared" si="68"/>
        <v>0</v>
      </c>
      <c r="BA112" s="337">
        <f t="shared" si="68"/>
        <v>0</v>
      </c>
      <c r="BB112" s="337">
        <f t="shared" si="68"/>
        <v>0</v>
      </c>
      <c r="BC112" s="337">
        <f t="shared" si="68"/>
        <v>0</v>
      </c>
      <c r="BD112" s="337">
        <f t="shared" si="68"/>
        <v>0</v>
      </c>
      <c r="BE112" s="337">
        <f t="shared" si="68"/>
        <v>0</v>
      </c>
      <c r="BF112" s="337">
        <f t="shared" si="68"/>
        <v>0</v>
      </c>
      <c r="BG112" s="337">
        <f t="shared" si="68"/>
        <v>0</v>
      </c>
      <c r="BH112" s="337">
        <f t="shared" si="68"/>
        <v>0</v>
      </c>
      <c r="BI112" s="337">
        <f t="shared" si="68"/>
        <v>0</v>
      </c>
      <c r="BJ112" s="337">
        <f t="shared" si="68"/>
        <v>0</v>
      </c>
      <c r="BK112" s="337">
        <f t="shared" si="68"/>
        <v>0</v>
      </c>
      <c r="BL112" s="337">
        <f t="shared" si="68"/>
        <v>0</v>
      </c>
      <c r="BM112" s="337">
        <f t="shared" si="68"/>
        <v>0</v>
      </c>
      <c r="BN112" s="337">
        <f t="shared" si="68"/>
        <v>0</v>
      </c>
      <c r="BO112" s="337">
        <f t="shared" si="68"/>
        <v>0</v>
      </c>
      <c r="BP112" s="337">
        <f t="shared" si="68"/>
        <v>0</v>
      </c>
      <c r="BQ112" s="337">
        <f t="shared" si="68"/>
        <v>0</v>
      </c>
      <c r="BR112" s="337">
        <f t="shared" si="68"/>
        <v>0</v>
      </c>
      <c r="BS112" s="337">
        <f t="shared" si="68"/>
        <v>0</v>
      </c>
    </row>
    <row r="113" spans="5:71">
      <c r="E113" s="1">
        <v>28</v>
      </c>
      <c r="G113" s="431"/>
      <c r="H113" s="1" t="str">
        <f t="shared" si="66"/>
        <v>Customer 1</v>
      </c>
      <c r="L113" s="337">
        <f t="shared" si="69"/>
        <v>0</v>
      </c>
      <c r="M113" s="337">
        <f t="shared" si="69"/>
        <v>0</v>
      </c>
      <c r="N113" s="337">
        <f t="shared" si="69"/>
        <v>0</v>
      </c>
      <c r="O113" s="337">
        <f t="shared" si="69"/>
        <v>0</v>
      </c>
      <c r="P113" s="337">
        <f t="shared" si="69"/>
        <v>0</v>
      </c>
      <c r="Q113" s="337">
        <f t="shared" si="69"/>
        <v>0</v>
      </c>
      <c r="R113" s="337">
        <f t="shared" si="69"/>
        <v>0</v>
      </c>
      <c r="S113" s="337">
        <f t="shared" si="69"/>
        <v>0</v>
      </c>
      <c r="T113" s="337">
        <f t="shared" si="69"/>
        <v>0</v>
      </c>
      <c r="U113" s="337">
        <f t="shared" si="69"/>
        <v>0</v>
      </c>
      <c r="V113" s="337">
        <f t="shared" si="69"/>
        <v>0</v>
      </c>
      <c r="W113" s="337">
        <f t="shared" si="69"/>
        <v>0</v>
      </c>
      <c r="X113" s="337">
        <f t="shared" si="69"/>
        <v>0</v>
      </c>
      <c r="Y113" s="337">
        <f t="shared" si="69"/>
        <v>0</v>
      </c>
      <c r="Z113" s="337">
        <f t="shared" si="69"/>
        <v>0</v>
      </c>
      <c r="AA113" s="337">
        <f t="shared" si="69"/>
        <v>0</v>
      </c>
      <c r="AB113" s="337">
        <f t="shared" si="68"/>
        <v>3775</v>
      </c>
      <c r="AC113" s="337">
        <f t="shared" si="68"/>
        <v>4152.5</v>
      </c>
      <c r="AD113" s="337">
        <f t="shared" si="68"/>
        <v>4567.7500000000009</v>
      </c>
      <c r="AE113" s="337">
        <f t="shared" si="68"/>
        <v>5024.5250000000015</v>
      </c>
      <c r="AF113" s="337">
        <f t="shared" si="68"/>
        <v>5526.9775000000027</v>
      </c>
      <c r="AG113" s="337">
        <f t="shared" si="68"/>
        <v>6079.675250000003</v>
      </c>
      <c r="AH113" s="337">
        <f t="shared" si="68"/>
        <v>6687.6427750000048</v>
      </c>
      <c r="AI113" s="337">
        <f t="shared" si="68"/>
        <v>7356.4070525000052</v>
      </c>
      <c r="AJ113" s="337">
        <f t="shared" si="68"/>
        <v>8092.047757750006</v>
      </c>
      <c r="AK113" s="337">
        <f t="shared" si="68"/>
        <v>8901.2525335250066</v>
      </c>
      <c r="AL113" s="337">
        <f t="shared" si="68"/>
        <v>9791.3777868775105</v>
      </c>
      <c r="AM113" s="337">
        <f t="shared" si="68"/>
        <v>10770.515565565262</v>
      </c>
      <c r="AN113" s="337">
        <f t="shared" si="68"/>
        <v>11847.567122121789</v>
      </c>
      <c r="AO113" s="337">
        <f t="shared" si="68"/>
        <v>13032.323834333969</v>
      </c>
      <c r="AP113" s="337">
        <f t="shared" si="68"/>
        <v>14335.556217767367</v>
      </c>
      <c r="AQ113" s="337">
        <f t="shared" si="68"/>
        <v>15769.111839544104</v>
      </c>
      <c r="AR113" s="337">
        <f t="shared" si="68"/>
        <v>17346.023023498517</v>
      </c>
      <c r="AS113" s="337">
        <f t="shared" si="68"/>
        <v>19080.62532584837</v>
      </c>
      <c r="AT113" s="337">
        <f t="shared" si="68"/>
        <v>20988.687858433208</v>
      </c>
      <c r="AU113" s="337">
        <f t="shared" si="68"/>
        <v>23087.556644276534</v>
      </c>
      <c r="AV113" s="337">
        <f t="shared" si="68"/>
        <v>25396.312308704186</v>
      </c>
      <c r="AW113" s="337">
        <f t="shared" si="68"/>
        <v>27935.943539574608</v>
      </c>
      <c r="AX113" s="337">
        <f t="shared" si="68"/>
        <v>30729.53789353207</v>
      </c>
      <c r="AY113" s="337">
        <f t="shared" si="68"/>
        <v>33802.49168288528</v>
      </c>
      <c r="AZ113" s="337">
        <f t="shared" si="68"/>
        <v>37182.74085117381</v>
      </c>
      <c r="BA113" s="337">
        <f t="shared" si="68"/>
        <v>40901.014936291198</v>
      </c>
      <c r="BB113" s="337">
        <f t="shared" si="68"/>
        <v>44991.116429920316</v>
      </c>
      <c r="BC113" s="337">
        <f t="shared" si="68"/>
        <v>49490.228072912345</v>
      </c>
      <c r="BD113" s="337">
        <f t="shared" si="68"/>
        <v>54439.250880203588</v>
      </c>
      <c r="BE113" s="337">
        <f t="shared" si="68"/>
        <v>59883.175968223964</v>
      </c>
      <c r="BF113" s="337">
        <f t="shared" si="68"/>
        <v>65871.493565046359</v>
      </c>
      <c r="BG113" s="337">
        <f t="shared" si="68"/>
        <v>72458.642921551014</v>
      </c>
      <c r="BH113" s="337">
        <f t="shared" si="68"/>
        <v>79704.507213706122</v>
      </c>
      <c r="BI113" s="337">
        <f t="shared" si="68"/>
        <v>87674.957935076731</v>
      </c>
      <c r="BJ113" s="337">
        <f t="shared" si="68"/>
        <v>96442.453728584413</v>
      </c>
      <c r="BK113" s="337">
        <f t="shared" si="68"/>
        <v>106086.69910144285</v>
      </c>
      <c r="BL113" s="337">
        <f t="shared" si="68"/>
        <v>116695.36901158714</v>
      </c>
      <c r="BM113" s="337">
        <f t="shared" si="68"/>
        <v>128364.90591274587</v>
      </c>
      <c r="BN113" s="337">
        <f t="shared" si="68"/>
        <v>141201.39650402049</v>
      </c>
      <c r="BO113" s="337">
        <f t="shared" si="68"/>
        <v>155321.53615442256</v>
      </c>
      <c r="BP113" s="337">
        <f t="shared" si="68"/>
        <v>170853.68976986484</v>
      </c>
      <c r="BQ113" s="337">
        <f t="shared" si="68"/>
        <v>187939.05874685134</v>
      </c>
      <c r="BR113" s="337">
        <f t="shared" si="68"/>
        <v>206732.96462153646</v>
      </c>
      <c r="BS113" s="337">
        <f t="shared" si="68"/>
        <v>227406.2610836901</v>
      </c>
    </row>
    <row r="114" spans="5:71">
      <c r="E114" s="1">
        <v>29</v>
      </c>
      <c r="G114" s="101"/>
      <c r="H114" s="1" t="str">
        <f t="shared" si="66"/>
        <v>Customer 2</v>
      </c>
      <c r="L114" s="337">
        <f t="shared" si="69"/>
        <v>0</v>
      </c>
      <c r="M114" s="337">
        <f t="shared" si="69"/>
        <v>0</v>
      </c>
      <c r="N114" s="337">
        <f t="shared" si="69"/>
        <v>0</v>
      </c>
      <c r="O114" s="337">
        <f t="shared" si="69"/>
        <v>0</v>
      </c>
      <c r="P114" s="337">
        <f t="shared" si="69"/>
        <v>0</v>
      </c>
      <c r="Q114" s="337">
        <f t="shared" si="69"/>
        <v>0</v>
      </c>
      <c r="R114" s="337">
        <f t="shared" si="69"/>
        <v>0</v>
      </c>
      <c r="S114" s="337">
        <f t="shared" si="69"/>
        <v>0</v>
      </c>
      <c r="T114" s="337">
        <f t="shared" si="69"/>
        <v>0</v>
      </c>
      <c r="U114" s="337">
        <f t="shared" si="69"/>
        <v>0</v>
      </c>
      <c r="V114" s="337">
        <f t="shared" si="69"/>
        <v>0</v>
      </c>
      <c r="W114" s="337">
        <f t="shared" si="69"/>
        <v>0</v>
      </c>
      <c r="X114" s="337">
        <f t="shared" si="69"/>
        <v>0</v>
      </c>
      <c r="Y114" s="337">
        <f t="shared" si="69"/>
        <v>0</v>
      </c>
      <c r="Z114" s="337">
        <f t="shared" si="69"/>
        <v>0</v>
      </c>
      <c r="AA114" s="337">
        <f t="shared" si="69"/>
        <v>0</v>
      </c>
      <c r="AB114" s="337">
        <f t="shared" si="68"/>
        <v>0</v>
      </c>
      <c r="AC114" s="337">
        <f t="shared" si="68"/>
        <v>0</v>
      </c>
      <c r="AD114" s="337">
        <f t="shared" si="68"/>
        <v>0</v>
      </c>
      <c r="AE114" s="337">
        <f t="shared" si="68"/>
        <v>3775</v>
      </c>
      <c r="AF114" s="337">
        <f t="shared" si="68"/>
        <v>4152.5</v>
      </c>
      <c r="AG114" s="337">
        <f t="shared" si="68"/>
        <v>4567.7500000000009</v>
      </c>
      <c r="AH114" s="337">
        <f t="shared" si="68"/>
        <v>5024.5250000000015</v>
      </c>
      <c r="AI114" s="337">
        <f t="shared" si="68"/>
        <v>5526.9775000000027</v>
      </c>
      <c r="AJ114" s="337">
        <f t="shared" si="68"/>
        <v>6079.675250000003</v>
      </c>
      <c r="AK114" s="337">
        <f t="shared" si="68"/>
        <v>6687.6427750000048</v>
      </c>
      <c r="AL114" s="337">
        <f t="shared" si="68"/>
        <v>7356.4070525000052</v>
      </c>
      <c r="AM114" s="337">
        <f t="shared" si="68"/>
        <v>8092.047757750006</v>
      </c>
      <c r="AN114" s="337">
        <f t="shared" si="68"/>
        <v>8901.2525335250066</v>
      </c>
      <c r="AO114" s="337">
        <f t="shared" si="68"/>
        <v>9791.3777868775105</v>
      </c>
      <c r="AP114" s="337">
        <f t="shared" si="68"/>
        <v>10770.515565565262</v>
      </c>
      <c r="AQ114" s="337">
        <f t="shared" si="68"/>
        <v>11847.567122121789</v>
      </c>
      <c r="AR114" s="337">
        <f t="shared" si="68"/>
        <v>13032.323834333969</v>
      </c>
      <c r="AS114" s="337">
        <f t="shared" si="68"/>
        <v>14335.556217767367</v>
      </c>
      <c r="AT114" s="337">
        <f t="shared" si="68"/>
        <v>15769.111839544104</v>
      </c>
      <c r="AU114" s="337">
        <f t="shared" si="68"/>
        <v>17346.023023498517</v>
      </c>
      <c r="AV114" s="337">
        <f t="shared" si="68"/>
        <v>19080.62532584837</v>
      </c>
      <c r="AW114" s="337">
        <f t="shared" si="68"/>
        <v>20988.687858433208</v>
      </c>
      <c r="AX114" s="337">
        <f t="shared" si="68"/>
        <v>23087.556644276534</v>
      </c>
      <c r="AY114" s="337">
        <f t="shared" si="68"/>
        <v>25396.312308704186</v>
      </c>
      <c r="AZ114" s="337">
        <f t="shared" si="68"/>
        <v>27935.943539574608</v>
      </c>
      <c r="BA114" s="337">
        <f t="shared" si="68"/>
        <v>30729.53789353207</v>
      </c>
      <c r="BB114" s="337">
        <f t="shared" si="68"/>
        <v>33802.49168288528</v>
      </c>
      <c r="BC114" s="337">
        <f t="shared" si="68"/>
        <v>37182.74085117381</v>
      </c>
      <c r="BD114" s="337">
        <f t="shared" si="68"/>
        <v>40901.014936291198</v>
      </c>
      <c r="BE114" s="337">
        <f t="shared" si="68"/>
        <v>44991.116429920316</v>
      </c>
      <c r="BF114" s="337">
        <f t="shared" si="68"/>
        <v>49490.228072912345</v>
      </c>
      <c r="BG114" s="337">
        <f t="shared" si="68"/>
        <v>54439.250880203588</v>
      </c>
      <c r="BH114" s="337">
        <f t="shared" si="68"/>
        <v>59883.175968223964</v>
      </c>
      <c r="BI114" s="337">
        <f t="shared" si="68"/>
        <v>65871.493565046359</v>
      </c>
      <c r="BJ114" s="337">
        <f t="shared" si="68"/>
        <v>72458.642921551014</v>
      </c>
      <c r="BK114" s="337">
        <f t="shared" si="68"/>
        <v>79704.507213706122</v>
      </c>
      <c r="BL114" s="337">
        <f t="shared" si="68"/>
        <v>87674.957935076731</v>
      </c>
      <c r="BM114" s="337">
        <f t="shared" si="68"/>
        <v>96442.453728584413</v>
      </c>
      <c r="BN114" s="337">
        <f t="shared" si="68"/>
        <v>106086.69910144285</v>
      </c>
      <c r="BO114" s="337">
        <f t="shared" si="68"/>
        <v>116695.36901158714</v>
      </c>
      <c r="BP114" s="337">
        <f t="shared" si="68"/>
        <v>128364.90591274587</v>
      </c>
      <c r="BQ114" s="337">
        <f t="shared" si="68"/>
        <v>141201.39650402049</v>
      </c>
      <c r="BR114" s="337">
        <f t="shared" si="68"/>
        <v>155321.53615442256</v>
      </c>
      <c r="BS114" s="337">
        <f t="shared" si="68"/>
        <v>170853.68976986484</v>
      </c>
    </row>
    <row r="115" spans="5:71">
      <c r="E115" s="1">
        <v>30</v>
      </c>
      <c r="G115" s="101"/>
      <c r="H115" s="1" t="str">
        <f t="shared" si="66"/>
        <v>Customer 3</v>
      </c>
      <c r="L115" s="337">
        <f t="shared" si="69"/>
        <v>0</v>
      </c>
      <c r="M115" s="337">
        <f t="shared" si="69"/>
        <v>0</v>
      </c>
      <c r="N115" s="337">
        <f t="shared" si="69"/>
        <v>0</v>
      </c>
      <c r="O115" s="337">
        <f t="shared" si="69"/>
        <v>0</v>
      </c>
      <c r="P115" s="337">
        <f t="shared" si="69"/>
        <v>0</v>
      </c>
      <c r="Q115" s="337">
        <f t="shared" si="69"/>
        <v>0</v>
      </c>
      <c r="R115" s="337">
        <f t="shared" si="69"/>
        <v>0</v>
      </c>
      <c r="S115" s="337">
        <f t="shared" si="69"/>
        <v>0</v>
      </c>
      <c r="T115" s="337">
        <f t="shared" si="69"/>
        <v>0</v>
      </c>
      <c r="U115" s="337">
        <f t="shared" si="69"/>
        <v>0</v>
      </c>
      <c r="V115" s="337">
        <f t="shared" si="69"/>
        <v>0</v>
      </c>
      <c r="W115" s="337">
        <f t="shared" si="69"/>
        <v>0</v>
      </c>
      <c r="X115" s="337">
        <f t="shared" si="69"/>
        <v>0</v>
      </c>
      <c r="Y115" s="337">
        <f t="shared" si="69"/>
        <v>0</v>
      </c>
      <c r="Z115" s="337">
        <f t="shared" si="69"/>
        <v>0</v>
      </c>
      <c r="AA115" s="337">
        <f t="shared" si="69"/>
        <v>0</v>
      </c>
      <c r="AB115" s="337">
        <f t="shared" si="68"/>
        <v>0</v>
      </c>
      <c r="AC115" s="337">
        <f t="shared" si="68"/>
        <v>0</v>
      </c>
      <c r="AD115" s="337">
        <f t="shared" si="68"/>
        <v>0</v>
      </c>
      <c r="AE115" s="337">
        <f t="shared" si="68"/>
        <v>0</v>
      </c>
      <c r="AF115" s="337">
        <f t="shared" si="68"/>
        <v>0</v>
      </c>
      <c r="AG115" s="337">
        <f t="shared" si="68"/>
        <v>0</v>
      </c>
      <c r="AH115" s="337">
        <f t="shared" si="68"/>
        <v>7550</v>
      </c>
      <c r="AI115" s="337">
        <f t="shared" si="68"/>
        <v>8305</v>
      </c>
      <c r="AJ115" s="337">
        <f t="shared" si="68"/>
        <v>9135.5000000000018</v>
      </c>
      <c r="AK115" s="337">
        <f t="shared" si="68"/>
        <v>10049.050000000003</v>
      </c>
      <c r="AL115" s="337">
        <f t="shared" si="68"/>
        <v>11053.955000000005</v>
      </c>
      <c r="AM115" s="337">
        <f t="shared" si="68"/>
        <v>12159.350500000006</v>
      </c>
      <c r="AN115" s="337">
        <f t="shared" si="68"/>
        <v>13375.28555000001</v>
      </c>
      <c r="AO115" s="337">
        <f t="shared" si="68"/>
        <v>14712.81410500001</v>
      </c>
      <c r="AP115" s="337">
        <f t="shared" si="68"/>
        <v>16184.095515500012</v>
      </c>
      <c r="AQ115" s="337">
        <f t="shared" si="68"/>
        <v>17802.505067050013</v>
      </c>
      <c r="AR115" s="337">
        <f t="shared" si="68"/>
        <v>19582.755573755021</v>
      </c>
      <c r="AS115" s="337">
        <f t="shared" si="68"/>
        <v>21541.031131130523</v>
      </c>
      <c r="AT115" s="337">
        <f t="shared" si="68"/>
        <v>23695.134244243578</v>
      </c>
      <c r="AU115" s="337">
        <f t="shared" si="68"/>
        <v>26064.647668667938</v>
      </c>
      <c r="AV115" s="337">
        <f t="shared" si="68"/>
        <v>28671.112435534735</v>
      </c>
      <c r="AW115" s="337">
        <f t="shared" si="68"/>
        <v>31538.223679088209</v>
      </c>
      <c r="AX115" s="337">
        <f t="shared" si="68"/>
        <v>34692.046046997035</v>
      </c>
      <c r="AY115" s="337">
        <f t="shared" si="68"/>
        <v>38161.250651696741</v>
      </c>
      <c r="AZ115" s="337">
        <f t="shared" si="68"/>
        <v>41977.375716866416</v>
      </c>
      <c r="BA115" s="337">
        <f t="shared" si="68"/>
        <v>46175.113288553068</v>
      </c>
      <c r="BB115" s="337">
        <f t="shared" si="68"/>
        <v>50792.624617408372</v>
      </c>
      <c r="BC115" s="337">
        <f t="shared" si="68"/>
        <v>55871.887079149215</v>
      </c>
      <c r="BD115" s="337">
        <f t="shared" si="68"/>
        <v>61459.075787064139</v>
      </c>
      <c r="BE115" s="337">
        <f t="shared" si="68"/>
        <v>67604.98336577056</v>
      </c>
      <c r="BF115" s="337">
        <f t="shared" si="68"/>
        <v>74365.481702347621</v>
      </c>
      <c r="BG115" s="337">
        <f t="shared" si="68"/>
        <v>81802.029872582396</v>
      </c>
      <c r="BH115" s="337">
        <f t="shared" si="68"/>
        <v>89982.232859840631</v>
      </c>
      <c r="BI115" s="337">
        <f t="shared" si="68"/>
        <v>98980.45614582469</v>
      </c>
      <c r="BJ115" s="337">
        <f t="shared" ref="BJ115:BS119" si="70">IF(BJ$82=0,0,VLOOKUP($E115,$E$5:$BS$77,BJ$82+7,0))</f>
        <v>108878.50176040718</v>
      </c>
      <c r="BK115" s="337">
        <f t="shared" si="70"/>
        <v>119766.35193644793</v>
      </c>
      <c r="BL115" s="337">
        <f t="shared" si="70"/>
        <v>131742.98713009272</v>
      </c>
      <c r="BM115" s="337">
        <f t="shared" si="70"/>
        <v>144917.28584310203</v>
      </c>
      <c r="BN115" s="337">
        <f t="shared" si="70"/>
        <v>159409.01442741224</v>
      </c>
      <c r="BO115" s="337">
        <f t="shared" si="70"/>
        <v>175349.91587015346</v>
      </c>
      <c r="BP115" s="337">
        <f t="shared" si="70"/>
        <v>192884.90745716883</v>
      </c>
      <c r="BQ115" s="337">
        <f t="shared" si="70"/>
        <v>212173.3982028857</v>
      </c>
      <c r="BR115" s="337">
        <f t="shared" si="70"/>
        <v>233390.73802317429</v>
      </c>
      <c r="BS115" s="337">
        <f t="shared" si="70"/>
        <v>256729.81182549175</v>
      </c>
    </row>
    <row r="116" spans="5:71">
      <c r="E116" s="1">
        <v>31</v>
      </c>
      <c r="G116" s="101"/>
      <c r="H116" s="1">
        <f t="shared" si="66"/>
        <v>0</v>
      </c>
      <c r="L116" s="337">
        <f t="shared" si="69"/>
        <v>0</v>
      </c>
      <c r="M116" s="337">
        <f t="shared" si="69"/>
        <v>0</v>
      </c>
      <c r="N116" s="337">
        <f t="shared" si="69"/>
        <v>0</v>
      </c>
      <c r="O116" s="337">
        <f t="shared" si="69"/>
        <v>0</v>
      </c>
      <c r="P116" s="337">
        <f t="shared" si="69"/>
        <v>0</v>
      </c>
      <c r="Q116" s="337">
        <f t="shared" si="69"/>
        <v>0</v>
      </c>
      <c r="R116" s="337">
        <f t="shared" si="69"/>
        <v>0</v>
      </c>
      <c r="S116" s="337">
        <f t="shared" si="69"/>
        <v>0</v>
      </c>
      <c r="T116" s="337">
        <f t="shared" si="69"/>
        <v>0</v>
      </c>
      <c r="U116" s="337">
        <f t="shared" si="69"/>
        <v>0</v>
      </c>
      <c r="V116" s="337">
        <f t="shared" si="69"/>
        <v>0</v>
      </c>
      <c r="W116" s="337">
        <f t="shared" si="69"/>
        <v>0</v>
      </c>
      <c r="X116" s="337">
        <f t="shared" si="69"/>
        <v>0</v>
      </c>
      <c r="Y116" s="337">
        <f t="shared" si="69"/>
        <v>0</v>
      </c>
      <c r="Z116" s="337">
        <f t="shared" si="69"/>
        <v>0</v>
      </c>
      <c r="AA116" s="337">
        <f t="shared" si="69"/>
        <v>0</v>
      </c>
      <c r="AB116" s="337">
        <f t="shared" ref="AB116:BK119" si="71">IF(AB$82=0,0,VLOOKUP($E116,$E$5:$BS$77,AB$82+7,0))</f>
        <v>0</v>
      </c>
      <c r="AC116" s="337">
        <f t="shared" si="71"/>
        <v>0</v>
      </c>
      <c r="AD116" s="337">
        <f t="shared" si="71"/>
        <v>0</v>
      </c>
      <c r="AE116" s="337">
        <f t="shared" si="71"/>
        <v>0</v>
      </c>
      <c r="AF116" s="337">
        <f t="shared" si="71"/>
        <v>0</v>
      </c>
      <c r="AG116" s="337">
        <f t="shared" si="71"/>
        <v>0</v>
      </c>
      <c r="AH116" s="337">
        <f t="shared" si="71"/>
        <v>0</v>
      </c>
      <c r="AI116" s="337">
        <f t="shared" si="71"/>
        <v>0</v>
      </c>
      <c r="AJ116" s="337">
        <f t="shared" si="71"/>
        <v>0</v>
      </c>
      <c r="AK116" s="337">
        <f t="shared" si="71"/>
        <v>0</v>
      </c>
      <c r="AL116" s="337">
        <f t="shared" si="71"/>
        <v>0</v>
      </c>
      <c r="AM116" s="337">
        <f t="shared" si="71"/>
        <v>0</v>
      </c>
      <c r="AN116" s="337">
        <f t="shared" si="71"/>
        <v>0</v>
      </c>
      <c r="AO116" s="337">
        <f t="shared" si="71"/>
        <v>0</v>
      </c>
      <c r="AP116" s="337">
        <f t="shared" si="71"/>
        <v>0</v>
      </c>
      <c r="AQ116" s="337">
        <f t="shared" si="71"/>
        <v>0</v>
      </c>
      <c r="AR116" s="337">
        <f t="shared" si="71"/>
        <v>0</v>
      </c>
      <c r="AS116" s="337">
        <f t="shared" si="71"/>
        <v>0</v>
      </c>
      <c r="AT116" s="337">
        <f t="shared" si="71"/>
        <v>0</v>
      </c>
      <c r="AU116" s="337">
        <f t="shared" si="71"/>
        <v>0</v>
      </c>
      <c r="AV116" s="337">
        <f t="shared" si="71"/>
        <v>0</v>
      </c>
      <c r="AW116" s="337">
        <f t="shared" si="71"/>
        <v>0</v>
      </c>
      <c r="AX116" s="337">
        <f t="shared" si="71"/>
        <v>0</v>
      </c>
      <c r="AY116" s="337">
        <f t="shared" si="71"/>
        <v>0</v>
      </c>
      <c r="AZ116" s="337">
        <f t="shared" si="71"/>
        <v>0</v>
      </c>
      <c r="BA116" s="337">
        <f t="shared" si="71"/>
        <v>0</v>
      </c>
      <c r="BB116" s="337">
        <f t="shared" si="71"/>
        <v>0</v>
      </c>
      <c r="BC116" s="337">
        <f t="shared" si="71"/>
        <v>0</v>
      </c>
      <c r="BD116" s="337">
        <f t="shared" si="71"/>
        <v>0</v>
      </c>
      <c r="BE116" s="337">
        <f t="shared" si="71"/>
        <v>0</v>
      </c>
      <c r="BF116" s="337">
        <f t="shared" si="71"/>
        <v>0</v>
      </c>
      <c r="BG116" s="337">
        <f t="shared" si="71"/>
        <v>0</v>
      </c>
      <c r="BH116" s="337">
        <f t="shared" si="71"/>
        <v>0</v>
      </c>
      <c r="BI116" s="337">
        <f t="shared" si="71"/>
        <v>0</v>
      </c>
      <c r="BJ116" s="337">
        <f t="shared" si="71"/>
        <v>0</v>
      </c>
      <c r="BK116" s="337">
        <f t="shared" si="71"/>
        <v>0</v>
      </c>
      <c r="BL116" s="337">
        <f t="shared" si="70"/>
        <v>0</v>
      </c>
      <c r="BM116" s="337">
        <f t="shared" si="70"/>
        <v>0</v>
      </c>
      <c r="BN116" s="337">
        <f t="shared" si="70"/>
        <v>0</v>
      </c>
      <c r="BO116" s="337">
        <f t="shared" si="70"/>
        <v>0</v>
      </c>
      <c r="BP116" s="337">
        <f t="shared" si="70"/>
        <v>0</v>
      </c>
      <c r="BQ116" s="337">
        <f t="shared" si="70"/>
        <v>0</v>
      </c>
      <c r="BR116" s="337">
        <f t="shared" si="70"/>
        <v>0</v>
      </c>
      <c r="BS116" s="337">
        <f t="shared" si="70"/>
        <v>0</v>
      </c>
    </row>
    <row r="117" spans="5:71">
      <c r="E117" s="1">
        <v>32</v>
      </c>
      <c r="G117" s="101"/>
      <c r="H117" s="1" t="str">
        <f t="shared" si="66"/>
        <v>AUM</v>
      </c>
      <c r="L117" s="337">
        <f t="shared" si="69"/>
        <v>0</v>
      </c>
      <c r="M117" s="337">
        <f t="shared" si="69"/>
        <v>0</v>
      </c>
      <c r="N117" s="337">
        <f t="shared" si="69"/>
        <v>0</v>
      </c>
      <c r="O117" s="337">
        <f t="shared" si="69"/>
        <v>0</v>
      </c>
      <c r="P117" s="337">
        <f t="shared" si="69"/>
        <v>0</v>
      </c>
      <c r="Q117" s="337">
        <f t="shared" si="69"/>
        <v>0</v>
      </c>
      <c r="R117" s="337">
        <f t="shared" si="69"/>
        <v>0</v>
      </c>
      <c r="S117" s="337">
        <f t="shared" si="69"/>
        <v>0</v>
      </c>
      <c r="T117" s="337">
        <f t="shared" si="69"/>
        <v>83.333333333333343</v>
      </c>
      <c r="U117" s="337">
        <f t="shared" si="69"/>
        <v>83.333333333333343</v>
      </c>
      <c r="V117" s="337">
        <f t="shared" si="69"/>
        <v>166.66666666666669</v>
      </c>
      <c r="W117" s="337">
        <f t="shared" si="69"/>
        <v>250.00000000000003</v>
      </c>
      <c r="X117" s="337">
        <f t="shared" si="69"/>
        <v>416.66666666666669</v>
      </c>
      <c r="Y117" s="337">
        <f t="shared" si="69"/>
        <v>666.66666666666674</v>
      </c>
      <c r="Z117" s="337">
        <f t="shared" si="69"/>
        <v>1083.3333333333335</v>
      </c>
      <c r="AA117" s="337">
        <f t="shared" si="69"/>
        <v>1750</v>
      </c>
      <c r="AB117" s="337">
        <f t="shared" si="71"/>
        <v>2833.3333333333335</v>
      </c>
      <c r="AC117" s="337">
        <f t="shared" si="71"/>
        <v>4583.3333333333339</v>
      </c>
      <c r="AD117" s="337">
        <f t="shared" si="71"/>
        <v>7416.666666666667</v>
      </c>
      <c r="AE117" s="337">
        <f t="shared" si="71"/>
        <v>12000</v>
      </c>
      <c r="AF117" s="337">
        <f t="shared" si="71"/>
        <v>12600.000000000002</v>
      </c>
      <c r="AG117" s="337">
        <f t="shared" si="71"/>
        <v>13230.000000000002</v>
      </c>
      <c r="AH117" s="337">
        <f t="shared" si="71"/>
        <v>13891.500000000004</v>
      </c>
      <c r="AI117" s="337">
        <f t="shared" si="71"/>
        <v>14586.075000000004</v>
      </c>
      <c r="AJ117" s="337">
        <f t="shared" si="71"/>
        <v>15315.378750000003</v>
      </c>
      <c r="AK117" s="337">
        <f t="shared" si="71"/>
        <v>16081.147687500006</v>
      </c>
      <c r="AL117" s="337">
        <f t="shared" si="71"/>
        <v>16885.205071875007</v>
      </c>
      <c r="AM117" s="337">
        <f t="shared" si="71"/>
        <v>17729.465325468758</v>
      </c>
      <c r="AN117" s="337">
        <f t="shared" si="71"/>
        <v>18615.938591742197</v>
      </c>
      <c r="AO117" s="337">
        <f t="shared" si="71"/>
        <v>19546.735521329309</v>
      </c>
      <c r="AP117" s="337">
        <f t="shared" si="71"/>
        <v>20524.072297395775</v>
      </c>
      <c r="AQ117" s="337">
        <f t="shared" si="71"/>
        <v>21550.275912265563</v>
      </c>
      <c r="AR117" s="337">
        <f t="shared" si="71"/>
        <v>22627.789707878845</v>
      </c>
      <c r="AS117" s="337">
        <f t="shared" si="71"/>
        <v>23759.179193272787</v>
      </c>
      <c r="AT117" s="337">
        <f t="shared" si="71"/>
        <v>24947.13815293643</v>
      </c>
      <c r="AU117" s="337">
        <f t="shared" si="71"/>
        <v>26194.495060583253</v>
      </c>
      <c r="AV117" s="337">
        <f t="shared" si="71"/>
        <v>27504.219813612417</v>
      </c>
      <c r="AW117" s="337">
        <f t="shared" si="71"/>
        <v>28879.430804293039</v>
      </c>
      <c r="AX117" s="337">
        <f t="shared" si="71"/>
        <v>30323.402344507689</v>
      </c>
      <c r="AY117" s="337">
        <f t="shared" si="71"/>
        <v>31839.572461733074</v>
      </c>
      <c r="AZ117" s="337">
        <f t="shared" si="71"/>
        <v>33431.55108481973</v>
      </c>
      <c r="BA117" s="337">
        <f t="shared" si="71"/>
        <v>35103.12863906072</v>
      </c>
      <c r="BB117" s="337">
        <f t="shared" si="71"/>
        <v>36858.285071013757</v>
      </c>
      <c r="BC117" s="337">
        <f t="shared" si="71"/>
        <v>38701.199324564448</v>
      </c>
      <c r="BD117" s="337">
        <f t="shared" si="71"/>
        <v>40636.259290792666</v>
      </c>
      <c r="BE117" s="337">
        <f t="shared" si="71"/>
        <v>42668.072255332307</v>
      </c>
      <c r="BF117" s="337">
        <f t="shared" si="71"/>
        <v>44801.475868098918</v>
      </c>
      <c r="BG117" s="337">
        <f t="shared" si="71"/>
        <v>47041.549661503865</v>
      </c>
      <c r="BH117" s="337">
        <f t="shared" si="71"/>
        <v>49393.627144579055</v>
      </c>
      <c r="BI117" s="337">
        <f t="shared" si="71"/>
        <v>51863.308501808016</v>
      </c>
      <c r="BJ117" s="337">
        <f t="shared" si="71"/>
        <v>54456.473926898427</v>
      </c>
      <c r="BK117" s="337">
        <f t="shared" si="71"/>
        <v>57179.29762324335</v>
      </c>
      <c r="BL117" s="337">
        <f t="shared" si="70"/>
        <v>60038.262504405509</v>
      </c>
      <c r="BM117" s="337">
        <f t="shared" si="70"/>
        <v>63040.175629625781</v>
      </c>
      <c r="BN117" s="337">
        <f t="shared" si="70"/>
        <v>66192.184411107082</v>
      </c>
      <c r="BO117" s="337">
        <f t="shared" si="70"/>
        <v>69501.79363166244</v>
      </c>
      <c r="BP117" s="337">
        <f t="shared" si="70"/>
        <v>72976.883313245547</v>
      </c>
      <c r="BQ117" s="337">
        <f t="shared" si="70"/>
        <v>76625.727478907836</v>
      </c>
      <c r="BR117" s="337">
        <f t="shared" si="70"/>
        <v>80457.013852853241</v>
      </c>
      <c r="BS117" s="337">
        <f t="shared" si="70"/>
        <v>84479.864545495904</v>
      </c>
    </row>
    <row r="118" spans="5:71">
      <c r="E118" s="1">
        <v>33</v>
      </c>
      <c r="G118" s="101"/>
      <c r="H118" s="1">
        <f t="shared" si="66"/>
        <v>0</v>
      </c>
      <c r="L118" s="337">
        <f t="shared" si="69"/>
        <v>0</v>
      </c>
      <c r="M118" s="337">
        <f t="shared" si="69"/>
        <v>0</v>
      </c>
      <c r="N118" s="337">
        <f t="shared" si="69"/>
        <v>0</v>
      </c>
      <c r="O118" s="337">
        <f t="shared" si="69"/>
        <v>0</v>
      </c>
      <c r="P118" s="337">
        <f t="shared" si="69"/>
        <v>0</v>
      </c>
      <c r="Q118" s="337">
        <f t="shared" si="69"/>
        <v>0</v>
      </c>
      <c r="R118" s="337">
        <f t="shared" si="69"/>
        <v>0</v>
      </c>
      <c r="S118" s="337">
        <f t="shared" si="69"/>
        <v>0</v>
      </c>
      <c r="T118" s="337">
        <f t="shared" si="69"/>
        <v>0</v>
      </c>
      <c r="U118" s="337">
        <f t="shared" si="69"/>
        <v>0</v>
      </c>
      <c r="V118" s="337">
        <f t="shared" si="69"/>
        <v>0</v>
      </c>
      <c r="W118" s="337">
        <f t="shared" si="69"/>
        <v>0</v>
      </c>
      <c r="X118" s="337">
        <f t="shared" si="69"/>
        <v>0</v>
      </c>
      <c r="Y118" s="337">
        <f t="shared" si="69"/>
        <v>0</v>
      </c>
      <c r="Z118" s="337">
        <f t="shared" si="69"/>
        <v>0</v>
      </c>
      <c r="AA118" s="337">
        <f t="shared" si="69"/>
        <v>0</v>
      </c>
      <c r="AB118" s="337">
        <f t="shared" si="71"/>
        <v>0</v>
      </c>
      <c r="AC118" s="337">
        <f t="shared" si="71"/>
        <v>0</v>
      </c>
      <c r="AD118" s="337">
        <f t="shared" si="71"/>
        <v>0</v>
      </c>
      <c r="AE118" s="337">
        <f t="shared" si="71"/>
        <v>0</v>
      </c>
      <c r="AF118" s="337">
        <f t="shared" si="71"/>
        <v>0</v>
      </c>
      <c r="AG118" s="337">
        <f t="shared" si="71"/>
        <v>0</v>
      </c>
      <c r="AH118" s="337">
        <f t="shared" si="71"/>
        <v>0</v>
      </c>
      <c r="AI118" s="337">
        <f t="shared" si="71"/>
        <v>0</v>
      </c>
      <c r="AJ118" s="337">
        <f t="shared" si="71"/>
        <v>0</v>
      </c>
      <c r="AK118" s="337">
        <f t="shared" si="71"/>
        <v>0</v>
      </c>
      <c r="AL118" s="337">
        <f t="shared" si="71"/>
        <v>0</v>
      </c>
      <c r="AM118" s="337">
        <f t="shared" si="71"/>
        <v>0</v>
      </c>
      <c r="AN118" s="337">
        <f t="shared" si="71"/>
        <v>0</v>
      </c>
      <c r="AO118" s="337">
        <f t="shared" si="71"/>
        <v>0</v>
      </c>
      <c r="AP118" s="337">
        <f t="shared" si="71"/>
        <v>0</v>
      </c>
      <c r="AQ118" s="337">
        <f t="shared" si="71"/>
        <v>0</v>
      </c>
      <c r="AR118" s="337">
        <f t="shared" si="71"/>
        <v>0</v>
      </c>
      <c r="AS118" s="337">
        <f t="shared" si="71"/>
        <v>0</v>
      </c>
      <c r="AT118" s="337">
        <f t="shared" si="71"/>
        <v>0</v>
      </c>
      <c r="AU118" s="337">
        <f t="shared" si="71"/>
        <v>0</v>
      </c>
      <c r="AV118" s="337">
        <f t="shared" si="71"/>
        <v>0</v>
      </c>
      <c r="AW118" s="337">
        <f t="shared" si="71"/>
        <v>0</v>
      </c>
      <c r="AX118" s="337">
        <f t="shared" si="71"/>
        <v>0</v>
      </c>
      <c r="AY118" s="337">
        <f t="shared" si="71"/>
        <v>0</v>
      </c>
      <c r="AZ118" s="337">
        <f t="shared" si="71"/>
        <v>0</v>
      </c>
      <c r="BA118" s="337">
        <f t="shared" si="71"/>
        <v>0</v>
      </c>
      <c r="BB118" s="337">
        <f t="shared" si="71"/>
        <v>0</v>
      </c>
      <c r="BC118" s="337">
        <f t="shared" si="71"/>
        <v>0</v>
      </c>
      <c r="BD118" s="337">
        <f t="shared" si="71"/>
        <v>0</v>
      </c>
      <c r="BE118" s="337">
        <f t="shared" si="71"/>
        <v>0</v>
      </c>
      <c r="BF118" s="337">
        <f t="shared" si="71"/>
        <v>0</v>
      </c>
      <c r="BG118" s="337">
        <f t="shared" si="71"/>
        <v>0</v>
      </c>
      <c r="BH118" s="337">
        <f t="shared" si="71"/>
        <v>0</v>
      </c>
      <c r="BI118" s="337">
        <f t="shared" si="71"/>
        <v>0</v>
      </c>
      <c r="BJ118" s="337">
        <f t="shared" si="71"/>
        <v>0</v>
      </c>
      <c r="BK118" s="337">
        <f t="shared" si="71"/>
        <v>0</v>
      </c>
      <c r="BL118" s="337">
        <f t="shared" si="70"/>
        <v>0</v>
      </c>
      <c r="BM118" s="337">
        <f t="shared" si="70"/>
        <v>0</v>
      </c>
      <c r="BN118" s="337">
        <f t="shared" si="70"/>
        <v>0</v>
      </c>
      <c r="BO118" s="337">
        <f t="shared" si="70"/>
        <v>0</v>
      </c>
      <c r="BP118" s="337">
        <f t="shared" si="70"/>
        <v>0</v>
      </c>
      <c r="BQ118" s="337">
        <f t="shared" si="70"/>
        <v>0</v>
      </c>
      <c r="BR118" s="337">
        <f t="shared" si="70"/>
        <v>0</v>
      </c>
      <c r="BS118" s="337">
        <f t="shared" si="70"/>
        <v>0</v>
      </c>
    </row>
    <row r="119" spans="5:71">
      <c r="E119" s="1">
        <v>34</v>
      </c>
      <c r="G119" s="101"/>
      <c r="H119" s="1" t="str">
        <f t="shared" si="66"/>
        <v>Fees</v>
      </c>
      <c r="L119" s="342">
        <f t="shared" si="69"/>
        <v>0</v>
      </c>
      <c r="M119" s="342">
        <f t="shared" si="69"/>
        <v>0</v>
      </c>
      <c r="N119" s="342">
        <f t="shared" si="69"/>
        <v>0</v>
      </c>
      <c r="O119" s="342">
        <f t="shared" si="69"/>
        <v>0</v>
      </c>
      <c r="P119" s="342">
        <f t="shared" si="69"/>
        <v>0</v>
      </c>
      <c r="Q119" s="342">
        <f t="shared" si="69"/>
        <v>0</v>
      </c>
      <c r="R119" s="342">
        <f t="shared" si="69"/>
        <v>0</v>
      </c>
      <c r="S119" s="342">
        <f t="shared" si="69"/>
        <v>0</v>
      </c>
      <c r="T119" s="342">
        <f t="shared" si="69"/>
        <v>230</v>
      </c>
      <c r="U119" s="342">
        <f t="shared" si="69"/>
        <v>253.00000000000003</v>
      </c>
      <c r="V119" s="342">
        <f t="shared" si="69"/>
        <v>278.30000000000007</v>
      </c>
      <c r="W119" s="342">
        <f t="shared" si="69"/>
        <v>306.13000000000011</v>
      </c>
      <c r="X119" s="342">
        <f t="shared" si="69"/>
        <v>336.74300000000022</v>
      </c>
      <c r="Y119" s="342">
        <f t="shared" si="69"/>
        <v>370.41730000000018</v>
      </c>
      <c r="Z119" s="342">
        <f t="shared" si="69"/>
        <v>407.45903000000027</v>
      </c>
      <c r="AA119" s="342">
        <f t="shared" si="69"/>
        <v>448.20493300000032</v>
      </c>
      <c r="AB119" s="342">
        <f t="shared" si="71"/>
        <v>493.02542630000045</v>
      </c>
      <c r="AC119" s="342">
        <f t="shared" si="71"/>
        <v>542.32796893000057</v>
      </c>
      <c r="AD119" s="342">
        <f t="shared" si="71"/>
        <v>596.56076582300057</v>
      </c>
      <c r="AE119" s="342">
        <f t="shared" si="71"/>
        <v>656.21684240530067</v>
      </c>
      <c r="AF119" s="342">
        <f t="shared" si="71"/>
        <v>721.83852664583083</v>
      </c>
      <c r="AG119" s="342">
        <f t="shared" si="71"/>
        <v>794.02237931041384</v>
      </c>
      <c r="AH119" s="342">
        <f t="shared" si="71"/>
        <v>873.42461724145528</v>
      </c>
      <c r="AI119" s="342">
        <f t="shared" si="71"/>
        <v>960.76707896560083</v>
      </c>
      <c r="AJ119" s="342">
        <f t="shared" si="71"/>
        <v>1056.8437868621611</v>
      </c>
      <c r="AK119" s="342">
        <f t="shared" si="71"/>
        <v>1162.5281655483773</v>
      </c>
      <c r="AL119" s="342">
        <f t="shared" si="71"/>
        <v>1278.7809821032151</v>
      </c>
      <c r="AM119" s="342">
        <f t="shared" si="71"/>
        <v>1406.6590803135368</v>
      </c>
      <c r="AN119" s="342">
        <f t="shared" si="71"/>
        <v>1547.3249883448905</v>
      </c>
      <c r="AO119" s="342">
        <f t="shared" si="71"/>
        <v>1702.0574871793797</v>
      </c>
      <c r="AP119" s="342">
        <f t="shared" si="71"/>
        <v>1872.2632358973178</v>
      </c>
      <c r="AQ119" s="342">
        <f t="shared" si="71"/>
        <v>2059.4895594870495</v>
      </c>
      <c r="AR119" s="342">
        <f t="shared" si="71"/>
        <v>2265.4385154357551</v>
      </c>
      <c r="AS119" s="342">
        <f t="shared" si="71"/>
        <v>2491.9823669793304</v>
      </c>
      <c r="AT119" s="342">
        <f t="shared" si="71"/>
        <v>2741.1806036772637</v>
      </c>
      <c r="AU119" s="342">
        <f t="shared" si="71"/>
        <v>3015.2986640449908</v>
      </c>
      <c r="AV119" s="342">
        <f t="shared" si="71"/>
        <v>3316.8285304494898</v>
      </c>
      <c r="AW119" s="342">
        <f t="shared" si="71"/>
        <v>3648.5113834944395</v>
      </c>
      <c r="AX119" s="342">
        <f t="shared" si="71"/>
        <v>4013.3625218438838</v>
      </c>
      <c r="AY119" s="342">
        <f t="shared" si="71"/>
        <v>4414.6987740282721</v>
      </c>
      <c r="AZ119" s="342">
        <f t="shared" si="71"/>
        <v>4856.1686514310995</v>
      </c>
      <c r="BA119" s="342">
        <f t="shared" si="71"/>
        <v>5341.7855165742094</v>
      </c>
      <c r="BB119" s="342">
        <f t="shared" si="71"/>
        <v>5875.9640682316312</v>
      </c>
      <c r="BC119" s="342">
        <f t="shared" si="71"/>
        <v>6463.5604750547946</v>
      </c>
      <c r="BD119" s="342">
        <f t="shared" si="71"/>
        <v>7109.9165225602756</v>
      </c>
      <c r="BE119" s="342">
        <f t="shared" si="71"/>
        <v>7820.9081748163044</v>
      </c>
      <c r="BF119" s="342">
        <f t="shared" si="71"/>
        <v>8602.9989922979348</v>
      </c>
      <c r="BG119" s="342">
        <f t="shared" si="71"/>
        <v>9463.2988915277292</v>
      </c>
      <c r="BH119" s="342">
        <f t="shared" si="71"/>
        <v>10409.628780680503</v>
      </c>
      <c r="BI119" s="342">
        <f t="shared" si="71"/>
        <v>11450.591658748552</v>
      </c>
      <c r="BJ119" s="342">
        <f t="shared" si="71"/>
        <v>12595.650824623408</v>
      </c>
      <c r="BK119" s="342">
        <f t="shared" si="71"/>
        <v>13855.215907085751</v>
      </c>
      <c r="BL119" s="342">
        <f t="shared" si="70"/>
        <v>15240.737497794329</v>
      </c>
      <c r="BM119" s="342">
        <f t="shared" si="70"/>
        <v>16764.811247573762</v>
      </c>
      <c r="BN119" s="342">
        <f t="shared" si="70"/>
        <v>18441.29237233114</v>
      </c>
      <c r="BO119" s="342">
        <f t="shared" si="70"/>
        <v>20285.421609564255</v>
      </c>
      <c r="BP119" s="342">
        <f t="shared" si="70"/>
        <v>22313.963770520684</v>
      </c>
      <c r="BQ119" s="342">
        <f t="shared" si="70"/>
        <v>24545.360147572748</v>
      </c>
      <c r="BR119" s="342">
        <f t="shared" si="70"/>
        <v>26999.896162330027</v>
      </c>
      <c r="BS119" s="342">
        <f t="shared" si="70"/>
        <v>29699.885778563035</v>
      </c>
    </row>
    <row r="120" spans="5:71">
      <c r="E120" s="1">
        <v>35</v>
      </c>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row>
    <row r="121" spans="5:71">
      <c r="E121" s="1">
        <v>36</v>
      </c>
      <c r="G121" s="3" t="s">
        <v>63</v>
      </c>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row>
    <row r="122" spans="5:71">
      <c r="E122" s="1">
        <v>37</v>
      </c>
      <c r="G122" s="102"/>
      <c r="H122" s="1" t="str">
        <f>H41</f>
        <v>Merchant A</v>
      </c>
      <c r="L122" s="24">
        <f t="shared" ref="L122:BS126" si="72">IF(L$82=0,0,VLOOKUP($E122,$E$5:$BS$77,L$82+7,0))</f>
        <v>0</v>
      </c>
      <c r="M122" s="24">
        <f t="shared" si="72"/>
        <v>0</v>
      </c>
      <c r="N122" s="24">
        <f t="shared" si="72"/>
        <v>0</v>
      </c>
      <c r="O122" s="24">
        <f t="shared" si="72"/>
        <v>0</v>
      </c>
      <c r="P122" s="24">
        <f t="shared" si="72"/>
        <v>0</v>
      </c>
      <c r="Q122" s="24">
        <f t="shared" si="72"/>
        <v>0</v>
      </c>
      <c r="R122" s="24">
        <f t="shared" si="72"/>
        <v>0</v>
      </c>
      <c r="S122" s="24">
        <f t="shared" si="72"/>
        <v>0</v>
      </c>
      <c r="T122" s="24">
        <f t="shared" si="72"/>
        <v>10000</v>
      </c>
      <c r="U122" s="24">
        <f t="shared" si="72"/>
        <v>10500</v>
      </c>
      <c r="V122" s="24">
        <f t="shared" si="72"/>
        <v>11025</v>
      </c>
      <c r="W122" s="24">
        <f t="shared" si="72"/>
        <v>11576.25</v>
      </c>
      <c r="X122" s="24">
        <f t="shared" si="72"/>
        <v>12155.0625</v>
      </c>
      <c r="Y122" s="24">
        <f t="shared" si="72"/>
        <v>12762.815625000001</v>
      </c>
      <c r="Z122" s="24">
        <f t="shared" si="72"/>
        <v>13400.956406250001</v>
      </c>
      <c r="AA122" s="24">
        <f t="shared" si="72"/>
        <v>14071.004226562502</v>
      </c>
      <c r="AB122" s="24">
        <f t="shared" si="72"/>
        <v>14774.554437890627</v>
      </c>
      <c r="AC122" s="24">
        <f t="shared" si="72"/>
        <v>15513.28215978516</v>
      </c>
      <c r="AD122" s="24">
        <f t="shared" si="72"/>
        <v>16288.946267774418</v>
      </c>
      <c r="AE122" s="24">
        <f t="shared" si="72"/>
        <v>17103.393581163138</v>
      </c>
      <c r="AF122" s="24">
        <f t="shared" si="72"/>
        <v>17958.563260221297</v>
      </c>
      <c r="AG122" s="24">
        <f t="shared" si="72"/>
        <v>18856.491423232364</v>
      </c>
      <c r="AH122" s="24">
        <f t="shared" si="72"/>
        <v>19799.315994393983</v>
      </c>
      <c r="AI122" s="24">
        <f t="shared" si="72"/>
        <v>20789.281794113682</v>
      </c>
      <c r="AJ122" s="24">
        <f t="shared" si="72"/>
        <v>21828.745883819367</v>
      </c>
      <c r="AK122" s="24">
        <f t="shared" si="72"/>
        <v>22920.183178010335</v>
      </c>
      <c r="AL122" s="24">
        <f t="shared" si="72"/>
        <v>24066.192336910852</v>
      </c>
      <c r="AM122" s="24">
        <f t="shared" si="72"/>
        <v>25269.501953756397</v>
      </c>
      <c r="AN122" s="24">
        <f t="shared" si="72"/>
        <v>26532.977051444217</v>
      </c>
      <c r="AO122" s="24">
        <f t="shared" si="72"/>
        <v>27859.62590401643</v>
      </c>
      <c r="AP122" s="24">
        <f t="shared" si="72"/>
        <v>29252.607199217251</v>
      </c>
      <c r="AQ122" s="24">
        <f t="shared" si="72"/>
        <v>30715.237559178116</v>
      </c>
      <c r="AR122" s="24">
        <f t="shared" si="72"/>
        <v>32250.999437137023</v>
      </c>
      <c r="AS122" s="24">
        <f t="shared" si="72"/>
        <v>33863.549408993873</v>
      </c>
      <c r="AT122" s="24">
        <f t="shared" si="72"/>
        <v>35556.726879443566</v>
      </c>
      <c r="AU122" s="24">
        <f t="shared" si="72"/>
        <v>37334.563223415746</v>
      </c>
      <c r="AV122" s="24">
        <f t="shared" si="72"/>
        <v>39201.291384586533</v>
      </c>
      <c r="AW122" s="24">
        <f t="shared" si="72"/>
        <v>41161.355953815859</v>
      </c>
      <c r="AX122" s="24">
        <f t="shared" si="72"/>
        <v>43219.423751506656</v>
      </c>
      <c r="AY122" s="24">
        <f t="shared" si="72"/>
        <v>45380.394939081991</v>
      </c>
      <c r="AZ122" s="24">
        <f t="shared" si="72"/>
        <v>47649.414686036092</v>
      </c>
      <c r="BA122" s="24">
        <f t="shared" si="72"/>
        <v>50031.885420337901</v>
      </c>
      <c r="BB122" s="24">
        <f t="shared" si="72"/>
        <v>52533.479691354798</v>
      </c>
      <c r="BC122" s="24">
        <f t="shared" si="72"/>
        <v>55160.153675922542</v>
      </c>
      <c r="BD122" s="24">
        <f t="shared" si="72"/>
        <v>57918.161359718673</v>
      </c>
      <c r="BE122" s="24">
        <f t="shared" si="72"/>
        <v>60814.069427704613</v>
      </c>
      <c r="BF122" s="24">
        <f t="shared" si="72"/>
        <v>63854.772899089847</v>
      </c>
      <c r="BG122" s="24">
        <f t="shared" si="72"/>
        <v>67047.511544044348</v>
      </c>
      <c r="BH122" s="24">
        <f t="shared" si="72"/>
        <v>70399.887121246575</v>
      </c>
      <c r="BI122" s="24">
        <f t="shared" si="72"/>
        <v>73919.881477308911</v>
      </c>
      <c r="BJ122" s="24">
        <f t="shared" si="72"/>
        <v>77615.875551174366</v>
      </c>
      <c r="BK122" s="24">
        <f t="shared" si="72"/>
        <v>81496.669328733085</v>
      </c>
      <c r="BL122" s="24">
        <f t="shared" si="72"/>
        <v>85571.502795169741</v>
      </c>
      <c r="BM122" s="24">
        <f t="shared" si="72"/>
        <v>89850.077934928238</v>
      </c>
      <c r="BN122" s="24">
        <f t="shared" si="72"/>
        <v>94342.581831674659</v>
      </c>
      <c r="BO122" s="24">
        <f t="shared" si="72"/>
        <v>99059.71092325839</v>
      </c>
      <c r="BP122" s="24">
        <f t="shared" si="72"/>
        <v>104012.69646942131</v>
      </c>
      <c r="BQ122" s="24">
        <f t="shared" si="72"/>
        <v>109213.33129289238</v>
      </c>
      <c r="BR122" s="24">
        <f t="shared" si="72"/>
        <v>114673.997857537</v>
      </c>
      <c r="BS122" s="24">
        <f t="shared" si="72"/>
        <v>120407.69775041386</v>
      </c>
    </row>
    <row r="123" spans="5:71">
      <c r="E123" s="1">
        <v>38</v>
      </c>
      <c r="G123" s="102"/>
      <c r="H123" s="1" t="str">
        <f t="shared" ref="H123:H137" si="73">H42</f>
        <v>Merchant B</v>
      </c>
      <c r="L123" s="24">
        <f t="shared" si="72"/>
        <v>0</v>
      </c>
      <c r="M123" s="24">
        <f t="shared" si="72"/>
        <v>0</v>
      </c>
      <c r="N123" s="24">
        <f t="shared" si="72"/>
        <v>0</v>
      </c>
      <c r="O123" s="24">
        <f t="shared" si="72"/>
        <v>0</v>
      </c>
      <c r="P123" s="24">
        <f t="shared" si="72"/>
        <v>0</v>
      </c>
      <c r="Q123" s="24">
        <f t="shared" si="72"/>
        <v>0</v>
      </c>
      <c r="R123" s="24">
        <f t="shared" si="72"/>
        <v>0</v>
      </c>
      <c r="S123" s="24">
        <f t="shared" si="72"/>
        <v>0</v>
      </c>
      <c r="T123" s="24">
        <f t="shared" si="72"/>
        <v>0</v>
      </c>
      <c r="U123" s="24">
        <f t="shared" si="72"/>
        <v>0</v>
      </c>
      <c r="V123" s="24">
        <f t="shared" si="72"/>
        <v>0</v>
      </c>
      <c r="W123" s="24">
        <f t="shared" si="72"/>
        <v>10000</v>
      </c>
      <c r="X123" s="24">
        <f t="shared" si="72"/>
        <v>11000</v>
      </c>
      <c r="Y123" s="24">
        <f t="shared" si="72"/>
        <v>12100.000000000002</v>
      </c>
      <c r="Z123" s="24">
        <f t="shared" si="72"/>
        <v>13310.000000000004</v>
      </c>
      <c r="AA123" s="24">
        <f t="shared" si="72"/>
        <v>14641.000000000005</v>
      </c>
      <c r="AB123" s="24">
        <f t="shared" si="72"/>
        <v>16105.100000000008</v>
      </c>
      <c r="AC123" s="24">
        <f t="shared" si="72"/>
        <v>17715.610000000011</v>
      </c>
      <c r="AD123" s="24">
        <f t="shared" si="72"/>
        <v>19487.171000000013</v>
      </c>
      <c r="AE123" s="24">
        <f t="shared" si="72"/>
        <v>21435.888100000015</v>
      </c>
      <c r="AF123" s="24">
        <f t="shared" si="72"/>
        <v>23579.476910000019</v>
      </c>
      <c r="AG123" s="24">
        <f t="shared" si="72"/>
        <v>25937.424601000024</v>
      </c>
      <c r="AH123" s="24">
        <f t="shared" si="72"/>
        <v>28531.16706110003</v>
      </c>
      <c r="AI123" s="24">
        <f t="shared" si="72"/>
        <v>31384.283767210036</v>
      </c>
      <c r="AJ123" s="24">
        <f t="shared" si="72"/>
        <v>34522.712143931043</v>
      </c>
      <c r="AK123" s="24">
        <f t="shared" si="72"/>
        <v>37974.983358324149</v>
      </c>
      <c r="AL123" s="24">
        <f t="shared" si="72"/>
        <v>41772.481694156566</v>
      </c>
      <c r="AM123" s="24">
        <f t="shared" si="72"/>
        <v>45949.729863572225</v>
      </c>
      <c r="AN123" s="24">
        <f t="shared" si="72"/>
        <v>50544.702849929454</v>
      </c>
      <c r="AO123" s="24">
        <f t="shared" si="72"/>
        <v>55599.173134922406</v>
      </c>
      <c r="AP123" s="24">
        <f t="shared" si="72"/>
        <v>61159.090448414652</v>
      </c>
      <c r="AQ123" s="24">
        <f t="shared" si="72"/>
        <v>67274.999493256124</v>
      </c>
      <c r="AR123" s="24">
        <f t="shared" si="72"/>
        <v>74002.499442581742</v>
      </c>
      <c r="AS123" s="24">
        <f t="shared" si="72"/>
        <v>81402.749386839918</v>
      </c>
      <c r="AT123" s="24">
        <f t="shared" si="72"/>
        <v>89543.024325523918</v>
      </c>
      <c r="AU123" s="24">
        <f t="shared" si="72"/>
        <v>98497.32675807632</v>
      </c>
      <c r="AV123" s="24">
        <f t="shared" si="72"/>
        <v>108347.05943388396</v>
      </c>
      <c r="AW123" s="24">
        <f t="shared" si="72"/>
        <v>119181.76537727236</v>
      </c>
      <c r="AX123" s="24">
        <f t="shared" si="72"/>
        <v>131099.9419149996</v>
      </c>
      <c r="AY123" s="24">
        <f t="shared" si="72"/>
        <v>144209.93610649958</v>
      </c>
      <c r="AZ123" s="24">
        <f t="shared" si="72"/>
        <v>158630.92971714956</v>
      </c>
      <c r="BA123" s="24">
        <f t="shared" si="72"/>
        <v>174494.02268886453</v>
      </c>
      <c r="BB123" s="24">
        <f t="shared" si="72"/>
        <v>191943.42495775101</v>
      </c>
      <c r="BC123" s="24">
        <f t="shared" si="72"/>
        <v>211137.76745352612</v>
      </c>
      <c r="BD123" s="24">
        <f t="shared" si="72"/>
        <v>232251.54419887875</v>
      </c>
      <c r="BE123" s="24">
        <f t="shared" si="72"/>
        <v>255476.69861876665</v>
      </c>
      <c r="BF123" s="24">
        <f t="shared" si="72"/>
        <v>281024.36848064332</v>
      </c>
      <c r="BG123" s="24">
        <f t="shared" si="72"/>
        <v>309126.80532870768</v>
      </c>
      <c r="BH123" s="24">
        <f t="shared" si="72"/>
        <v>340039.48586157849</v>
      </c>
      <c r="BI123" s="24">
        <f t="shared" si="72"/>
        <v>374043.43444773636</v>
      </c>
      <c r="BJ123" s="24">
        <f t="shared" si="72"/>
        <v>411447.77789251006</v>
      </c>
      <c r="BK123" s="24">
        <f t="shared" si="72"/>
        <v>452592.55568176112</v>
      </c>
      <c r="BL123" s="24">
        <f t="shared" si="72"/>
        <v>497851.81124993728</v>
      </c>
      <c r="BM123" s="24">
        <f t="shared" si="72"/>
        <v>547636.992374931</v>
      </c>
      <c r="BN123" s="24">
        <f t="shared" si="72"/>
        <v>602400.6916124241</v>
      </c>
      <c r="BO123" s="24">
        <f t="shared" si="72"/>
        <v>662640.76077366655</v>
      </c>
      <c r="BP123" s="24">
        <f t="shared" si="72"/>
        <v>728904.83685103327</v>
      </c>
      <c r="BQ123" s="24">
        <f t="shared" si="72"/>
        <v>801795.32053613663</v>
      </c>
      <c r="BR123" s="24">
        <f t="shared" si="72"/>
        <v>881974.85258975031</v>
      </c>
      <c r="BS123" s="24">
        <f t="shared" si="72"/>
        <v>970172.33784872538</v>
      </c>
    </row>
    <row r="124" spans="5:71">
      <c r="E124" s="1">
        <v>39</v>
      </c>
      <c r="G124" s="102"/>
      <c r="H124" s="1" t="str">
        <f t="shared" si="73"/>
        <v>Merchant C</v>
      </c>
      <c r="L124" s="24">
        <f t="shared" si="72"/>
        <v>0</v>
      </c>
      <c r="M124" s="24">
        <f t="shared" si="72"/>
        <v>0</v>
      </c>
      <c r="N124" s="24">
        <f t="shared" si="72"/>
        <v>0</v>
      </c>
      <c r="O124" s="24">
        <f t="shared" si="72"/>
        <v>0</v>
      </c>
      <c r="P124" s="24">
        <f t="shared" si="72"/>
        <v>0</v>
      </c>
      <c r="Q124" s="24">
        <f t="shared" si="72"/>
        <v>0</v>
      </c>
      <c r="R124" s="24">
        <f t="shared" si="72"/>
        <v>0</v>
      </c>
      <c r="S124" s="24">
        <f t="shared" si="72"/>
        <v>0</v>
      </c>
      <c r="T124" s="24">
        <f t="shared" si="72"/>
        <v>0</v>
      </c>
      <c r="U124" s="24">
        <f t="shared" si="72"/>
        <v>0</v>
      </c>
      <c r="V124" s="24">
        <f t="shared" si="72"/>
        <v>0</v>
      </c>
      <c r="W124" s="24">
        <f t="shared" si="72"/>
        <v>0</v>
      </c>
      <c r="X124" s="24">
        <f t="shared" si="72"/>
        <v>10000</v>
      </c>
      <c r="Y124" s="24">
        <f t="shared" si="72"/>
        <v>11000</v>
      </c>
      <c r="Z124" s="24">
        <f t="shared" si="72"/>
        <v>12100.000000000002</v>
      </c>
      <c r="AA124" s="24">
        <f t="shared" si="72"/>
        <v>13310.000000000004</v>
      </c>
      <c r="AB124" s="24">
        <f t="shared" si="72"/>
        <v>14641.000000000005</v>
      </c>
      <c r="AC124" s="24">
        <f t="shared" si="72"/>
        <v>16105.100000000008</v>
      </c>
      <c r="AD124" s="24">
        <f t="shared" si="72"/>
        <v>17715.610000000011</v>
      </c>
      <c r="AE124" s="24">
        <f t="shared" si="72"/>
        <v>19487.171000000013</v>
      </c>
      <c r="AF124" s="24">
        <f t="shared" si="72"/>
        <v>21435.888100000015</v>
      </c>
      <c r="AG124" s="24">
        <f t="shared" si="72"/>
        <v>23579.476910000019</v>
      </c>
      <c r="AH124" s="24">
        <f t="shared" si="72"/>
        <v>25937.424601000024</v>
      </c>
      <c r="AI124" s="24">
        <f t="shared" si="72"/>
        <v>28531.16706110003</v>
      </c>
      <c r="AJ124" s="24">
        <f t="shared" si="72"/>
        <v>31384.283767210036</v>
      </c>
      <c r="AK124" s="24">
        <f t="shared" si="72"/>
        <v>34522.712143931043</v>
      </c>
      <c r="AL124" s="24">
        <f t="shared" si="72"/>
        <v>37974.983358324149</v>
      </c>
      <c r="AM124" s="24">
        <f t="shared" si="72"/>
        <v>41772.481694156566</v>
      </c>
      <c r="AN124" s="24">
        <f t="shared" si="72"/>
        <v>45949.729863572225</v>
      </c>
      <c r="AO124" s="24">
        <f t="shared" si="72"/>
        <v>50544.702849929454</v>
      </c>
      <c r="AP124" s="24">
        <f t="shared" si="72"/>
        <v>55599.173134922406</v>
      </c>
      <c r="AQ124" s="24">
        <f t="shared" si="72"/>
        <v>61159.090448414652</v>
      </c>
      <c r="AR124" s="24">
        <f t="shared" si="72"/>
        <v>67274.999493256124</v>
      </c>
      <c r="AS124" s="24">
        <f t="shared" si="72"/>
        <v>74002.499442581742</v>
      </c>
      <c r="AT124" s="24">
        <f t="shared" si="72"/>
        <v>81402.749386839918</v>
      </c>
      <c r="AU124" s="24">
        <f t="shared" si="72"/>
        <v>89543.024325523918</v>
      </c>
      <c r="AV124" s="24">
        <f t="shared" si="72"/>
        <v>98497.32675807632</v>
      </c>
      <c r="AW124" s="24">
        <f t="shared" si="72"/>
        <v>108347.05943388396</v>
      </c>
      <c r="AX124" s="24">
        <f t="shared" si="72"/>
        <v>119181.76537727236</v>
      </c>
      <c r="AY124" s="24">
        <f t="shared" si="72"/>
        <v>131099.9419149996</v>
      </c>
      <c r="AZ124" s="24">
        <f t="shared" si="72"/>
        <v>144209.93610649958</v>
      </c>
      <c r="BA124" s="24">
        <f t="shared" si="72"/>
        <v>158630.92971714956</v>
      </c>
      <c r="BB124" s="24">
        <f t="shared" si="72"/>
        <v>174494.02268886453</v>
      </c>
      <c r="BC124" s="24">
        <f t="shared" si="72"/>
        <v>191943.42495775101</v>
      </c>
      <c r="BD124" s="24">
        <f t="shared" si="72"/>
        <v>211137.76745352612</v>
      </c>
      <c r="BE124" s="24">
        <f t="shared" si="72"/>
        <v>232251.54419887875</v>
      </c>
      <c r="BF124" s="24">
        <f t="shared" si="72"/>
        <v>255476.69861876665</v>
      </c>
      <c r="BG124" s="24">
        <f t="shared" si="72"/>
        <v>281024.36848064332</v>
      </c>
      <c r="BH124" s="24">
        <f t="shared" si="72"/>
        <v>309126.80532870768</v>
      </c>
      <c r="BI124" s="24">
        <f t="shared" si="72"/>
        <v>340039.48586157849</v>
      </c>
      <c r="BJ124" s="24">
        <f t="shared" si="72"/>
        <v>374043.43444773636</v>
      </c>
      <c r="BK124" s="24">
        <f t="shared" si="72"/>
        <v>411447.77789251006</v>
      </c>
      <c r="BL124" s="24">
        <f t="shared" si="72"/>
        <v>452592.55568176112</v>
      </c>
      <c r="BM124" s="24">
        <f t="shared" si="72"/>
        <v>497851.81124993728</v>
      </c>
      <c r="BN124" s="24">
        <f t="shared" si="72"/>
        <v>547636.992374931</v>
      </c>
      <c r="BO124" s="24">
        <f t="shared" si="72"/>
        <v>602400.6916124241</v>
      </c>
      <c r="BP124" s="24">
        <f t="shared" si="72"/>
        <v>662640.76077366655</v>
      </c>
      <c r="BQ124" s="24">
        <f t="shared" si="72"/>
        <v>728904.83685103327</v>
      </c>
      <c r="BR124" s="24">
        <f t="shared" si="72"/>
        <v>801795.32053613663</v>
      </c>
      <c r="BS124" s="24">
        <f t="shared" si="72"/>
        <v>881974.85258975031</v>
      </c>
    </row>
    <row r="125" spans="5:71">
      <c r="E125" s="1">
        <v>40</v>
      </c>
      <c r="G125" s="102"/>
      <c r="H125" s="1" t="str">
        <f t="shared" si="73"/>
        <v>Merchant D</v>
      </c>
      <c r="L125" s="24">
        <f t="shared" si="72"/>
        <v>0</v>
      </c>
      <c r="M125" s="24">
        <f t="shared" si="72"/>
        <v>0</v>
      </c>
      <c r="N125" s="24">
        <f t="shared" si="72"/>
        <v>0</v>
      </c>
      <c r="O125" s="24">
        <f t="shared" si="72"/>
        <v>0</v>
      </c>
      <c r="P125" s="24">
        <f t="shared" si="72"/>
        <v>0</v>
      </c>
      <c r="Q125" s="24">
        <f t="shared" si="72"/>
        <v>0</v>
      </c>
      <c r="R125" s="24">
        <f t="shared" si="72"/>
        <v>0</v>
      </c>
      <c r="S125" s="24">
        <f t="shared" si="72"/>
        <v>0</v>
      </c>
      <c r="T125" s="24">
        <f t="shared" si="72"/>
        <v>0</v>
      </c>
      <c r="U125" s="24">
        <f t="shared" si="72"/>
        <v>0</v>
      </c>
      <c r="V125" s="24">
        <f t="shared" si="72"/>
        <v>0</v>
      </c>
      <c r="W125" s="24">
        <f t="shared" si="72"/>
        <v>0</v>
      </c>
      <c r="X125" s="24">
        <f t="shared" si="72"/>
        <v>0</v>
      </c>
      <c r="Y125" s="24">
        <f t="shared" si="72"/>
        <v>0</v>
      </c>
      <c r="Z125" s="24">
        <f t="shared" si="72"/>
        <v>0</v>
      </c>
      <c r="AA125" s="24">
        <f t="shared" si="72"/>
        <v>0</v>
      </c>
      <c r="AB125" s="24">
        <f t="shared" si="72"/>
        <v>0</v>
      </c>
      <c r="AC125" s="24">
        <f t="shared" si="72"/>
        <v>0</v>
      </c>
      <c r="AD125" s="24">
        <f t="shared" si="72"/>
        <v>0</v>
      </c>
      <c r="AE125" s="24">
        <f t="shared" si="72"/>
        <v>0</v>
      </c>
      <c r="AF125" s="24">
        <f t="shared" si="72"/>
        <v>0</v>
      </c>
      <c r="AG125" s="24">
        <f t="shared" si="72"/>
        <v>0</v>
      </c>
      <c r="AH125" s="24">
        <f t="shared" si="72"/>
        <v>0</v>
      </c>
      <c r="AI125" s="24">
        <f t="shared" si="72"/>
        <v>0</v>
      </c>
      <c r="AJ125" s="24">
        <f t="shared" si="72"/>
        <v>0</v>
      </c>
      <c r="AK125" s="24">
        <f t="shared" si="72"/>
        <v>0</v>
      </c>
      <c r="AL125" s="24">
        <f t="shared" si="72"/>
        <v>0</v>
      </c>
      <c r="AM125" s="24">
        <f t="shared" si="72"/>
        <v>0</v>
      </c>
      <c r="AN125" s="24">
        <f t="shared" si="72"/>
        <v>0</v>
      </c>
      <c r="AO125" s="24">
        <f t="shared" si="72"/>
        <v>0</v>
      </c>
      <c r="AP125" s="24">
        <f t="shared" si="72"/>
        <v>0</v>
      </c>
      <c r="AQ125" s="24">
        <f t="shared" si="72"/>
        <v>0</v>
      </c>
      <c r="AR125" s="24">
        <f t="shared" si="72"/>
        <v>0</v>
      </c>
      <c r="AS125" s="24">
        <f t="shared" si="72"/>
        <v>0</v>
      </c>
      <c r="AT125" s="24">
        <f t="shared" si="72"/>
        <v>0</v>
      </c>
      <c r="AU125" s="24">
        <f t="shared" si="72"/>
        <v>0</v>
      </c>
      <c r="AV125" s="24">
        <f t="shared" si="72"/>
        <v>0</v>
      </c>
      <c r="AW125" s="24">
        <f t="shared" si="72"/>
        <v>0</v>
      </c>
      <c r="AX125" s="24">
        <f t="shared" si="72"/>
        <v>0</v>
      </c>
      <c r="AY125" s="24">
        <f t="shared" si="72"/>
        <v>0</v>
      </c>
      <c r="AZ125" s="24">
        <f t="shared" si="72"/>
        <v>0</v>
      </c>
      <c r="BA125" s="24">
        <f t="shared" si="72"/>
        <v>0</v>
      </c>
      <c r="BB125" s="24">
        <f t="shared" si="72"/>
        <v>0</v>
      </c>
      <c r="BC125" s="24">
        <f t="shared" si="72"/>
        <v>0</v>
      </c>
      <c r="BD125" s="24">
        <f t="shared" si="72"/>
        <v>0</v>
      </c>
      <c r="BE125" s="24">
        <f t="shared" si="72"/>
        <v>0</v>
      </c>
      <c r="BF125" s="24">
        <f t="shared" si="72"/>
        <v>0</v>
      </c>
      <c r="BG125" s="24">
        <f t="shared" si="72"/>
        <v>0</v>
      </c>
      <c r="BH125" s="24">
        <f t="shared" si="72"/>
        <v>0</v>
      </c>
      <c r="BI125" s="24">
        <f t="shared" si="72"/>
        <v>0</v>
      </c>
      <c r="BJ125" s="24">
        <f t="shared" si="72"/>
        <v>0</v>
      </c>
      <c r="BK125" s="24">
        <f t="shared" si="72"/>
        <v>0</v>
      </c>
      <c r="BL125" s="24">
        <f t="shared" si="72"/>
        <v>0</v>
      </c>
      <c r="BM125" s="24">
        <f t="shared" si="72"/>
        <v>0</v>
      </c>
      <c r="BN125" s="24">
        <f t="shared" si="72"/>
        <v>0</v>
      </c>
      <c r="BO125" s="24">
        <f t="shared" si="72"/>
        <v>0</v>
      </c>
      <c r="BP125" s="24">
        <f t="shared" si="72"/>
        <v>0</v>
      </c>
      <c r="BQ125" s="24">
        <f t="shared" si="72"/>
        <v>0</v>
      </c>
      <c r="BR125" s="24">
        <f t="shared" si="72"/>
        <v>0</v>
      </c>
      <c r="BS125" s="24">
        <f t="shared" si="72"/>
        <v>0</v>
      </c>
    </row>
    <row r="126" spans="5:71">
      <c r="E126" s="1">
        <v>41</v>
      </c>
      <c r="G126" s="102"/>
      <c r="H126" s="1" t="str">
        <f t="shared" si="73"/>
        <v>Merchant E</v>
      </c>
      <c r="L126" s="24">
        <f t="shared" si="72"/>
        <v>0</v>
      </c>
      <c r="M126" s="24">
        <f t="shared" si="72"/>
        <v>0</v>
      </c>
      <c r="N126" s="24">
        <f t="shared" si="72"/>
        <v>0</v>
      </c>
      <c r="O126" s="24">
        <f t="shared" si="72"/>
        <v>0</v>
      </c>
      <c r="P126" s="24">
        <f t="shared" si="72"/>
        <v>0</v>
      </c>
      <c r="Q126" s="24">
        <f t="shared" si="72"/>
        <v>0</v>
      </c>
      <c r="R126" s="24">
        <f t="shared" si="72"/>
        <v>0</v>
      </c>
      <c r="S126" s="24">
        <f t="shared" si="72"/>
        <v>0</v>
      </c>
      <c r="T126" s="24">
        <f t="shared" si="72"/>
        <v>0</v>
      </c>
      <c r="U126" s="24">
        <f t="shared" si="72"/>
        <v>0</v>
      </c>
      <c r="V126" s="24">
        <f t="shared" si="72"/>
        <v>0</v>
      </c>
      <c r="W126" s="24">
        <f t="shared" si="72"/>
        <v>0</v>
      </c>
      <c r="X126" s="24">
        <f t="shared" si="72"/>
        <v>0</v>
      </c>
      <c r="Y126" s="24">
        <f t="shared" si="72"/>
        <v>0</v>
      </c>
      <c r="Z126" s="24">
        <f t="shared" si="72"/>
        <v>0</v>
      </c>
      <c r="AA126" s="24">
        <f t="shared" ref="AA126:BS131" si="74">IF(AA$82=0,0,VLOOKUP($E126,$E$5:$BS$77,AA$82+7,0))</f>
        <v>0</v>
      </c>
      <c r="AB126" s="24">
        <f t="shared" si="74"/>
        <v>0</v>
      </c>
      <c r="AC126" s="24">
        <f t="shared" si="74"/>
        <v>0</v>
      </c>
      <c r="AD126" s="24">
        <f t="shared" si="74"/>
        <v>0</v>
      </c>
      <c r="AE126" s="24">
        <f t="shared" si="74"/>
        <v>0</v>
      </c>
      <c r="AF126" s="24">
        <f t="shared" si="74"/>
        <v>0</v>
      </c>
      <c r="AG126" s="24">
        <f t="shared" si="74"/>
        <v>0</v>
      </c>
      <c r="AH126" s="24">
        <f t="shared" si="74"/>
        <v>0</v>
      </c>
      <c r="AI126" s="24">
        <f t="shared" si="74"/>
        <v>0</v>
      </c>
      <c r="AJ126" s="24">
        <f t="shared" si="74"/>
        <v>0</v>
      </c>
      <c r="AK126" s="24">
        <f t="shared" si="74"/>
        <v>0</v>
      </c>
      <c r="AL126" s="24">
        <f t="shared" si="74"/>
        <v>0</v>
      </c>
      <c r="AM126" s="24">
        <f t="shared" si="74"/>
        <v>0</v>
      </c>
      <c r="AN126" s="24">
        <f t="shared" si="74"/>
        <v>0</v>
      </c>
      <c r="AO126" s="24">
        <f t="shared" si="74"/>
        <v>0</v>
      </c>
      <c r="AP126" s="24">
        <f t="shared" si="74"/>
        <v>0</v>
      </c>
      <c r="AQ126" s="24">
        <f t="shared" si="74"/>
        <v>0</v>
      </c>
      <c r="AR126" s="24">
        <f t="shared" si="74"/>
        <v>0</v>
      </c>
      <c r="AS126" s="24">
        <f t="shared" si="74"/>
        <v>0</v>
      </c>
      <c r="AT126" s="24">
        <f t="shared" si="74"/>
        <v>0</v>
      </c>
      <c r="AU126" s="24">
        <f t="shared" si="74"/>
        <v>0</v>
      </c>
      <c r="AV126" s="24">
        <f t="shared" si="74"/>
        <v>0</v>
      </c>
      <c r="AW126" s="24">
        <f t="shared" si="74"/>
        <v>0</v>
      </c>
      <c r="AX126" s="24">
        <f t="shared" si="74"/>
        <v>0</v>
      </c>
      <c r="AY126" s="24">
        <f t="shared" si="74"/>
        <v>0</v>
      </c>
      <c r="AZ126" s="24">
        <f t="shared" si="74"/>
        <v>0</v>
      </c>
      <c r="BA126" s="24">
        <f t="shared" si="74"/>
        <v>0</v>
      </c>
      <c r="BB126" s="24">
        <f t="shared" si="74"/>
        <v>0</v>
      </c>
      <c r="BC126" s="24">
        <f t="shared" si="74"/>
        <v>0</v>
      </c>
      <c r="BD126" s="24">
        <f t="shared" si="74"/>
        <v>0</v>
      </c>
      <c r="BE126" s="24">
        <f t="shared" si="74"/>
        <v>0</v>
      </c>
      <c r="BF126" s="24">
        <f t="shared" si="74"/>
        <v>0</v>
      </c>
      <c r="BG126" s="24">
        <f t="shared" si="74"/>
        <v>0</v>
      </c>
      <c r="BH126" s="24">
        <f t="shared" si="74"/>
        <v>0</v>
      </c>
      <c r="BI126" s="24">
        <f t="shared" si="74"/>
        <v>0</v>
      </c>
      <c r="BJ126" s="24">
        <f t="shared" si="74"/>
        <v>0</v>
      </c>
      <c r="BK126" s="24">
        <f t="shared" si="74"/>
        <v>0</v>
      </c>
      <c r="BL126" s="24">
        <f t="shared" si="74"/>
        <v>0</v>
      </c>
      <c r="BM126" s="24">
        <f t="shared" si="74"/>
        <v>0</v>
      </c>
      <c r="BN126" s="24">
        <f t="shared" si="74"/>
        <v>0</v>
      </c>
      <c r="BO126" s="24">
        <f t="shared" si="74"/>
        <v>0</v>
      </c>
      <c r="BP126" s="24">
        <f t="shared" si="74"/>
        <v>0</v>
      </c>
      <c r="BQ126" s="24">
        <f t="shared" si="74"/>
        <v>0</v>
      </c>
      <c r="BR126" s="24">
        <f t="shared" si="74"/>
        <v>0</v>
      </c>
      <c r="BS126" s="24">
        <f t="shared" si="74"/>
        <v>0</v>
      </c>
    </row>
    <row r="127" spans="5:71">
      <c r="E127" s="1">
        <v>42</v>
      </c>
      <c r="G127" s="102"/>
      <c r="H127" s="1">
        <f t="shared" si="73"/>
        <v>0</v>
      </c>
      <c r="L127" s="24">
        <f t="shared" ref="L127:AA139" si="75">IF(L$82=0,0,VLOOKUP($E127,$E$5:$BS$77,L$82+7,0))</f>
        <v>0</v>
      </c>
      <c r="M127" s="24">
        <f t="shared" si="75"/>
        <v>0</v>
      </c>
      <c r="N127" s="24">
        <f t="shared" si="75"/>
        <v>0</v>
      </c>
      <c r="O127" s="24">
        <f t="shared" si="75"/>
        <v>0</v>
      </c>
      <c r="P127" s="24">
        <f t="shared" si="75"/>
        <v>0</v>
      </c>
      <c r="Q127" s="24">
        <f t="shared" si="75"/>
        <v>0</v>
      </c>
      <c r="R127" s="24">
        <f t="shared" si="75"/>
        <v>0</v>
      </c>
      <c r="S127" s="24">
        <f t="shared" si="75"/>
        <v>0</v>
      </c>
      <c r="T127" s="24">
        <f t="shared" si="75"/>
        <v>0</v>
      </c>
      <c r="U127" s="24">
        <f t="shared" si="75"/>
        <v>0</v>
      </c>
      <c r="V127" s="24">
        <f t="shared" si="75"/>
        <v>0</v>
      </c>
      <c r="W127" s="24">
        <f t="shared" si="75"/>
        <v>0</v>
      </c>
      <c r="X127" s="24">
        <f t="shared" si="75"/>
        <v>0</v>
      </c>
      <c r="Y127" s="24">
        <f t="shared" si="75"/>
        <v>0</v>
      </c>
      <c r="Z127" s="24">
        <f t="shared" si="75"/>
        <v>0</v>
      </c>
      <c r="AA127" s="24">
        <f t="shared" si="75"/>
        <v>0</v>
      </c>
      <c r="AB127" s="24">
        <f t="shared" si="74"/>
        <v>0</v>
      </c>
      <c r="AC127" s="24">
        <f t="shared" si="74"/>
        <v>0</v>
      </c>
      <c r="AD127" s="24">
        <f t="shared" si="74"/>
        <v>0</v>
      </c>
      <c r="AE127" s="24">
        <f t="shared" si="74"/>
        <v>0</v>
      </c>
      <c r="AF127" s="24">
        <f t="shared" si="74"/>
        <v>0</v>
      </c>
      <c r="AG127" s="24">
        <f t="shared" si="74"/>
        <v>0</v>
      </c>
      <c r="AH127" s="24">
        <f t="shared" si="74"/>
        <v>0</v>
      </c>
      <c r="AI127" s="24">
        <f t="shared" si="74"/>
        <v>0</v>
      </c>
      <c r="AJ127" s="24">
        <f t="shared" si="74"/>
        <v>0</v>
      </c>
      <c r="AK127" s="24">
        <f t="shared" si="74"/>
        <v>0</v>
      </c>
      <c r="AL127" s="24">
        <f t="shared" si="74"/>
        <v>0</v>
      </c>
      <c r="AM127" s="24">
        <f t="shared" si="74"/>
        <v>0</v>
      </c>
      <c r="AN127" s="24">
        <f t="shared" si="74"/>
        <v>0</v>
      </c>
      <c r="AO127" s="24">
        <f t="shared" si="74"/>
        <v>0</v>
      </c>
      <c r="AP127" s="24">
        <f t="shared" si="74"/>
        <v>0</v>
      </c>
      <c r="AQ127" s="24">
        <f t="shared" si="74"/>
        <v>0</v>
      </c>
      <c r="AR127" s="24">
        <f t="shared" si="74"/>
        <v>0</v>
      </c>
      <c r="AS127" s="24">
        <f t="shared" si="74"/>
        <v>0</v>
      </c>
      <c r="AT127" s="24">
        <f t="shared" si="74"/>
        <v>0</v>
      </c>
      <c r="AU127" s="24">
        <f t="shared" si="74"/>
        <v>0</v>
      </c>
      <c r="AV127" s="24">
        <f t="shared" si="74"/>
        <v>0</v>
      </c>
      <c r="AW127" s="24">
        <f t="shared" si="74"/>
        <v>0</v>
      </c>
      <c r="AX127" s="24">
        <f t="shared" si="74"/>
        <v>0</v>
      </c>
      <c r="AY127" s="24">
        <f t="shared" si="74"/>
        <v>0</v>
      </c>
      <c r="AZ127" s="24">
        <f t="shared" si="74"/>
        <v>0</v>
      </c>
      <c r="BA127" s="24">
        <f t="shared" si="74"/>
        <v>0</v>
      </c>
      <c r="BB127" s="24">
        <f t="shared" si="74"/>
        <v>0</v>
      </c>
      <c r="BC127" s="24">
        <f t="shared" si="74"/>
        <v>0</v>
      </c>
      <c r="BD127" s="24">
        <f t="shared" si="74"/>
        <v>0</v>
      </c>
      <c r="BE127" s="24">
        <f t="shared" si="74"/>
        <v>0</v>
      </c>
      <c r="BF127" s="24">
        <f t="shared" si="74"/>
        <v>0</v>
      </c>
      <c r="BG127" s="24">
        <f t="shared" si="74"/>
        <v>0</v>
      </c>
      <c r="BH127" s="24">
        <f t="shared" si="74"/>
        <v>0</v>
      </c>
      <c r="BI127" s="24">
        <f t="shared" si="74"/>
        <v>0</v>
      </c>
      <c r="BJ127" s="24">
        <f t="shared" si="74"/>
        <v>0</v>
      </c>
      <c r="BK127" s="24">
        <f t="shared" si="74"/>
        <v>0</v>
      </c>
      <c r="BL127" s="24">
        <f t="shared" si="74"/>
        <v>0</v>
      </c>
      <c r="BM127" s="24">
        <f t="shared" si="74"/>
        <v>0</v>
      </c>
      <c r="BN127" s="24">
        <f t="shared" si="74"/>
        <v>0</v>
      </c>
      <c r="BO127" s="24">
        <f t="shared" si="74"/>
        <v>0</v>
      </c>
      <c r="BP127" s="24">
        <f t="shared" si="74"/>
        <v>0</v>
      </c>
      <c r="BQ127" s="24">
        <f t="shared" si="74"/>
        <v>0</v>
      </c>
      <c r="BR127" s="24">
        <f t="shared" si="74"/>
        <v>0</v>
      </c>
      <c r="BS127" s="24">
        <f t="shared" si="74"/>
        <v>0</v>
      </c>
    </row>
    <row r="128" spans="5:71">
      <c r="E128" s="1">
        <v>43</v>
      </c>
      <c r="G128" s="102"/>
      <c r="H128" s="1" t="str">
        <f t="shared" si="73"/>
        <v>Customer 1</v>
      </c>
      <c r="L128" s="24">
        <f t="shared" si="75"/>
        <v>0</v>
      </c>
      <c r="M128" s="24">
        <f t="shared" si="75"/>
        <v>0</v>
      </c>
      <c r="N128" s="24">
        <f t="shared" si="75"/>
        <v>0</v>
      </c>
      <c r="O128" s="24">
        <f t="shared" si="75"/>
        <v>0</v>
      </c>
      <c r="P128" s="24">
        <f t="shared" si="75"/>
        <v>0</v>
      </c>
      <c r="Q128" s="24">
        <f t="shared" si="75"/>
        <v>0</v>
      </c>
      <c r="R128" s="24">
        <f t="shared" si="75"/>
        <v>0</v>
      </c>
      <c r="S128" s="24">
        <f t="shared" si="75"/>
        <v>0</v>
      </c>
      <c r="T128" s="24">
        <f t="shared" si="75"/>
        <v>0</v>
      </c>
      <c r="U128" s="24">
        <f t="shared" si="75"/>
        <v>0</v>
      </c>
      <c r="V128" s="24">
        <f t="shared" si="75"/>
        <v>0</v>
      </c>
      <c r="W128" s="24">
        <f t="shared" si="75"/>
        <v>0</v>
      </c>
      <c r="X128" s="24">
        <f t="shared" si="75"/>
        <v>0</v>
      </c>
      <c r="Y128" s="24">
        <f t="shared" si="75"/>
        <v>0</v>
      </c>
      <c r="Z128" s="24">
        <f t="shared" si="75"/>
        <v>0</v>
      </c>
      <c r="AA128" s="24">
        <f t="shared" si="75"/>
        <v>0</v>
      </c>
      <c r="AB128" s="24">
        <f t="shared" si="74"/>
        <v>5000</v>
      </c>
      <c r="AC128" s="24">
        <f t="shared" si="74"/>
        <v>5500</v>
      </c>
      <c r="AD128" s="24">
        <f t="shared" si="74"/>
        <v>6050.0000000000009</v>
      </c>
      <c r="AE128" s="24">
        <f t="shared" si="74"/>
        <v>6655.0000000000018</v>
      </c>
      <c r="AF128" s="24">
        <f t="shared" si="74"/>
        <v>7320.5000000000027</v>
      </c>
      <c r="AG128" s="24">
        <f t="shared" si="74"/>
        <v>8052.5500000000038</v>
      </c>
      <c r="AH128" s="24">
        <f t="shared" si="74"/>
        <v>8857.8050000000057</v>
      </c>
      <c r="AI128" s="24">
        <f t="shared" si="74"/>
        <v>9743.5855000000065</v>
      </c>
      <c r="AJ128" s="24">
        <f t="shared" si="74"/>
        <v>10717.944050000007</v>
      </c>
      <c r="AK128" s="24">
        <f t="shared" si="74"/>
        <v>11789.73845500001</v>
      </c>
      <c r="AL128" s="24">
        <f t="shared" si="74"/>
        <v>12968.712300500012</v>
      </c>
      <c r="AM128" s="24">
        <f t="shared" si="74"/>
        <v>14265.583530550015</v>
      </c>
      <c r="AN128" s="24">
        <f t="shared" si="74"/>
        <v>15692.141883605018</v>
      </c>
      <c r="AO128" s="24">
        <f t="shared" si="74"/>
        <v>17261.356071965522</v>
      </c>
      <c r="AP128" s="24">
        <f t="shared" si="74"/>
        <v>18987.491679162074</v>
      </c>
      <c r="AQ128" s="24">
        <f t="shared" si="74"/>
        <v>20886.240847078283</v>
      </c>
      <c r="AR128" s="24">
        <f t="shared" si="74"/>
        <v>22974.864931786113</v>
      </c>
      <c r="AS128" s="24">
        <f t="shared" si="74"/>
        <v>25272.351424964727</v>
      </c>
      <c r="AT128" s="24">
        <f t="shared" si="74"/>
        <v>27799.586567461203</v>
      </c>
      <c r="AU128" s="24">
        <f t="shared" si="74"/>
        <v>30579.545224207326</v>
      </c>
      <c r="AV128" s="24">
        <f t="shared" si="74"/>
        <v>33637.499746628062</v>
      </c>
      <c r="AW128" s="24">
        <f t="shared" si="74"/>
        <v>37001.249721290871</v>
      </c>
      <c r="AX128" s="24">
        <f t="shared" si="74"/>
        <v>40701.374693419959</v>
      </c>
      <c r="AY128" s="24">
        <f t="shared" si="74"/>
        <v>44771.512162761959</v>
      </c>
      <c r="AZ128" s="24">
        <f t="shared" si="74"/>
        <v>49248.66337903816</v>
      </c>
      <c r="BA128" s="24">
        <f t="shared" si="74"/>
        <v>54173.529716941979</v>
      </c>
      <c r="BB128" s="24">
        <f t="shared" si="74"/>
        <v>59590.882688636179</v>
      </c>
      <c r="BC128" s="24">
        <f t="shared" si="74"/>
        <v>65549.970957499798</v>
      </c>
      <c r="BD128" s="24">
        <f t="shared" si="74"/>
        <v>72104.968053249788</v>
      </c>
      <c r="BE128" s="24">
        <f t="shared" si="74"/>
        <v>79315.464858574778</v>
      </c>
      <c r="BF128" s="24">
        <f t="shared" si="74"/>
        <v>87247.011344432263</v>
      </c>
      <c r="BG128" s="24">
        <f t="shared" si="74"/>
        <v>95971.712478875503</v>
      </c>
      <c r="BH128" s="24">
        <f t="shared" si="74"/>
        <v>105568.88372676306</v>
      </c>
      <c r="BI128" s="24">
        <f t="shared" si="74"/>
        <v>116125.77209943937</v>
      </c>
      <c r="BJ128" s="24">
        <f t="shared" si="74"/>
        <v>127738.34930938332</v>
      </c>
      <c r="BK128" s="24">
        <f t="shared" si="74"/>
        <v>140512.18424032166</v>
      </c>
      <c r="BL128" s="24">
        <f t="shared" si="74"/>
        <v>154563.40266435384</v>
      </c>
      <c r="BM128" s="24">
        <f t="shared" si="74"/>
        <v>170019.74293078925</v>
      </c>
      <c r="BN128" s="24">
        <f t="shared" si="74"/>
        <v>187021.71722386818</v>
      </c>
      <c r="BO128" s="24">
        <f t="shared" si="74"/>
        <v>205723.88894625503</v>
      </c>
      <c r="BP128" s="24">
        <f t="shared" si="74"/>
        <v>226296.27784088056</v>
      </c>
      <c r="BQ128" s="24">
        <f t="shared" si="74"/>
        <v>248925.90562496864</v>
      </c>
      <c r="BR128" s="24">
        <f t="shared" si="74"/>
        <v>273818.4961874655</v>
      </c>
      <c r="BS128" s="24">
        <f t="shared" si="74"/>
        <v>301200.34580621205</v>
      </c>
    </row>
    <row r="129" spans="5:71">
      <c r="E129" s="1">
        <v>44</v>
      </c>
      <c r="G129" s="102"/>
      <c r="H129" s="1" t="str">
        <f t="shared" si="73"/>
        <v>Customer 2</v>
      </c>
      <c r="L129" s="24">
        <f t="shared" si="75"/>
        <v>0</v>
      </c>
      <c r="M129" s="24">
        <f t="shared" si="75"/>
        <v>0</v>
      </c>
      <c r="N129" s="24">
        <f t="shared" si="75"/>
        <v>0</v>
      </c>
      <c r="O129" s="24">
        <f t="shared" si="75"/>
        <v>0</v>
      </c>
      <c r="P129" s="24">
        <f t="shared" si="75"/>
        <v>0</v>
      </c>
      <c r="Q129" s="24">
        <f t="shared" si="75"/>
        <v>0</v>
      </c>
      <c r="R129" s="24">
        <f t="shared" si="75"/>
        <v>0</v>
      </c>
      <c r="S129" s="24">
        <f t="shared" si="75"/>
        <v>0</v>
      </c>
      <c r="T129" s="24">
        <f t="shared" si="75"/>
        <v>0</v>
      </c>
      <c r="U129" s="24">
        <f t="shared" si="75"/>
        <v>0</v>
      </c>
      <c r="V129" s="24">
        <f t="shared" si="75"/>
        <v>0</v>
      </c>
      <c r="W129" s="24">
        <f t="shared" si="75"/>
        <v>0</v>
      </c>
      <c r="X129" s="24">
        <f t="shared" si="75"/>
        <v>0</v>
      </c>
      <c r="Y129" s="24">
        <f t="shared" si="75"/>
        <v>0</v>
      </c>
      <c r="Z129" s="24">
        <f t="shared" si="75"/>
        <v>0</v>
      </c>
      <c r="AA129" s="24">
        <f t="shared" si="75"/>
        <v>0</v>
      </c>
      <c r="AB129" s="24">
        <f t="shared" si="74"/>
        <v>0</v>
      </c>
      <c r="AC129" s="24">
        <f t="shared" si="74"/>
        <v>0</v>
      </c>
      <c r="AD129" s="24">
        <f t="shared" si="74"/>
        <v>0</v>
      </c>
      <c r="AE129" s="24">
        <f t="shared" si="74"/>
        <v>5000</v>
      </c>
      <c r="AF129" s="24">
        <f t="shared" si="74"/>
        <v>5500</v>
      </c>
      <c r="AG129" s="24">
        <f t="shared" si="74"/>
        <v>6050.0000000000009</v>
      </c>
      <c r="AH129" s="24">
        <f t="shared" si="74"/>
        <v>6655.0000000000018</v>
      </c>
      <c r="AI129" s="24">
        <f t="shared" si="74"/>
        <v>7320.5000000000027</v>
      </c>
      <c r="AJ129" s="24">
        <f t="shared" si="74"/>
        <v>8052.5500000000038</v>
      </c>
      <c r="AK129" s="24">
        <f t="shared" si="74"/>
        <v>8857.8050000000057</v>
      </c>
      <c r="AL129" s="24">
        <f t="shared" si="74"/>
        <v>9743.5855000000065</v>
      </c>
      <c r="AM129" s="24">
        <f t="shared" si="74"/>
        <v>10717.944050000007</v>
      </c>
      <c r="AN129" s="24">
        <f t="shared" si="74"/>
        <v>11789.73845500001</v>
      </c>
      <c r="AO129" s="24">
        <f t="shared" si="74"/>
        <v>12968.712300500012</v>
      </c>
      <c r="AP129" s="24">
        <f t="shared" si="74"/>
        <v>14265.583530550015</v>
      </c>
      <c r="AQ129" s="24">
        <f t="shared" si="74"/>
        <v>15692.141883605018</v>
      </c>
      <c r="AR129" s="24">
        <f t="shared" si="74"/>
        <v>17261.356071965522</v>
      </c>
      <c r="AS129" s="24">
        <f t="shared" si="74"/>
        <v>18987.491679162074</v>
      </c>
      <c r="AT129" s="24">
        <f t="shared" si="74"/>
        <v>20886.240847078283</v>
      </c>
      <c r="AU129" s="24">
        <f t="shared" si="74"/>
        <v>22974.864931786113</v>
      </c>
      <c r="AV129" s="24">
        <f t="shared" si="74"/>
        <v>25272.351424964727</v>
      </c>
      <c r="AW129" s="24">
        <f t="shared" si="74"/>
        <v>27799.586567461203</v>
      </c>
      <c r="AX129" s="24">
        <f t="shared" si="74"/>
        <v>30579.545224207326</v>
      </c>
      <c r="AY129" s="24">
        <f t="shared" si="74"/>
        <v>33637.499746628062</v>
      </c>
      <c r="AZ129" s="24">
        <f t="shared" si="74"/>
        <v>37001.249721290871</v>
      </c>
      <c r="BA129" s="24">
        <f t="shared" si="74"/>
        <v>40701.374693419959</v>
      </c>
      <c r="BB129" s="24">
        <f t="shared" si="74"/>
        <v>44771.512162761959</v>
      </c>
      <c r="BC129" s="24">
        <f t="shared" si="74"/>
        <v>49248.66337903816</v>
      </c>
      <c r="BD129" s="24">
        <f t="shared" si="74"/>
        <v>54173.529716941979</v>
      </c>
      <c r="BE129" s="24">
        <f t="shared" si="74"/>
        <v>59590.882688636179</v>
      </c>
      <c r="BF129" s="24">
        <f t="shared" si="74"/>
        <v>65549.970957499798</v>
      </c>
      <c r="BG129" s="24">
        <f t="shared" si="74"/>
        <v>72104.968053249788</v>
      </c>
      <c r="BH129" s="24">
        <f t="shared" si="74"/>
        <v>79315.464858574778</v>
      </c>
      <c r="BI129" s="24">
        <f t="shared" si="74"/>
        <v>87247.011344432263</v>
      </c>
      <c r="BJ129" s="24">
        <f t="shared" si="74"/>
        <v>95971.712478875503</v>
      </c>
      <c r="BK129" s="24">
        <f t="shared" si="74"/>
        <v>105568.88372676306</v>
      </c>
      <c r="BL129" s="24">
        <f t="shared" si="74"/>
        <v>116125.77209943937</v>
      </c>
      <c r="BM129" s="24">
        <f t="shared" si="74"/>
        <v>127738.34930938332</v>
      </c>
      <c r="BN129" s="24">
        <f t="shared" si="74"/>
        <v>140512.18424032166</v>
      </c>
      <c r="BO129" s="24">
        <f t="shared" si="74"/>
        <v>154563.40266435384</v>
      </c>
      <c r="BP129" s="24">
        <f t="shared" si="74"/>
        <v>170019.74293078925</v>
      </c>
      <c r="BQ129" s="24">
        <f t="shared" si="74"/>
        <v>187021.71722386818</v>
      </c>
      <c r="BR129" s="24">
        <f t="shared" si="74"/>
        <v>205723.88894625503</v>
      </c>
      <c r="BS129" s="24">
        <f t="shared" si="74"/>
        <v>226296.27784088056</v>
      </c>
    </row>
    <row r="130" spans="5:71">
      <c r="E130" s="1">
        <v>45</v>
      </c>
      <c r="G130" s="102"/>
      <c r="H130" s="1" t="str">
        <f t="shared" si="73"/>
        <v>Customer 3</v>
      </c>
      <c r="L130" s="24">
        <f t="shared" si="75"/>
        <v>0</v>
      </c>
      <c r="M130" s="24">
        <f t="shared" si="75"/>
        <v>0</v>
      </c>
      <c r="N130" s="24">
        <f t="shared" si="75"/>
        <v>0</v>
      </c>
      <c r="O130" s="24">
        <f t="shared" si="75"/>
        <v>0</v>
      </c>
      <c r="P130" s="24">
        <f t="shared" si="75"/>
        <v>0</v>
      </c>
      <c r="Q130" s="24">
        <f t="shared" si="75"/>
        <v>0</v>
      </c>
      <c r="R130" s="24">
        <f t="shared" si="75"/>
        <v>0</v>
      </c>
      <c r="S130" s="24">
        <f t="shared" si="75"/>
        <v>0</v>
      </c>
      <c r="T130" s="24">
        <f t="shared" si="75"/>
        <v>0</v>
      </c>
      <c r="U130" s="24">
        <f t="shared" si="75"/>
        <v>0</v>
      </c>
      <c r="V130" s="24">
        <f t="shared" si="75"/>
        <v>0</v>
      </c>
      <c r="W130" s="24">
        <f t="shared" si="75"/>
        <v>0</v>
      </c>
      <c r="X130" s="24">
        <f t="shared" si="75"/>
        <v>0</v>
      </c>
      <c r="Y130" s="24">
        <f t="shared" si="75"/>
        <v>0</v>
      </c>
      <c r="Z130" s="24">
        <f t="shared" si="75"/>
        <v>0</v>
      </c>
      <c r="AA130" s="24">
        <f t="shared" si="75"/>
        <v>0</v>
      </c>
      <c r="AB130" s="24">
        <f t="shared" si="74"/>
        <v>0</v>
      </c>
      <c r="AC130" s="24">
        <f t="shared" si="74"/>
        <v>0</v>
      </c>
      <c r="AD130" s="24">
        <f t="shared" si="74"/>
        <v>0</v>
      </c>
      <c r="AE130" s="24">
        <f t="shared" si="74"/>
        <v>0</v>
      </c>
      <c r="AF130" s="24">
        <f t="shared" si="74"/>
        <v>0</v>
      </c>
      <c r="AG130" s="24">
        <f t="shared" si="74"/>
        <v>0</v>
      </c>
      <c r="AH130" s="24">
        <f t="shared" si="74"/>
        <v>10000</v>
      </c>
      <c r="AI130" s="24">
        <f t="shared" si="74"/>
        <v>11000</v>
      </c>
      <c r="AJ130" s="24">
        <f t="shared" si="74"/>
        <v>12100.000000000002</v>
      </c>
      <c r="AK130" s="24">
        <f t="shared" si="74"/>
        <v>13310.000000000004</v>
      </c>
      <c r="AL130" s="24">
        <f t="shared" si="74"/>
        <v>14641.000000000005</v>
      </c>
      <c r="AM130" s="24">
        <f t="shared" si="74"/>
        <v>16105.100000000008</v>
      </c>
      <c r="AN130" s="24">
        <f t="shared" si="74"/>
        <v>17715.610000000011</v>
      </c>
      <c r="AO130" s="24">
        <f t="shared" si="74"/>
        <v>19487.171000000013</v>
      </c>
      <c r="AP130" s="24">
        <f t="shared" si="74"/>
        <v>21435.888100000015</v>
      </c>
      <c r="AQ130" s="24">
        <f t="shared" si="74"/>
        <v>23579.476910000019</v>
      </c>
      <c r="AR130" s="24">
        <f t="shared" si="74"/>
        <v>25937.424601000024</v>
      </c>
      <c r="AS130" s="24">
        <f t="shared" si="74"/>
        <v>28531.16706110003</v>
      </c>
      <c r="AT130" s="24">
        <f t="shared" si="74"/>
        <v>31384.283767210036</v>
      </c>
      <c r="AU130" s="24">
        <f t="shared" si="74"/>
        <v>34522.712143931043</v>
      </c>
      <c r="AV130" s="24">
        <f t="shared" si="74"/>
        <v>37974.983358324149</v>
      </c>
      <c r="AW130" s="24">
        <f t="shared" si="74"/>
        <v>41772.481694156566</v>
      </c>
      <c r="AX130" s="24">
        <f t="shared" si="74"/>
        <v>45949.729863572225</v>
      </c>
      <c r="AY130" s="24">
        <f t="shared" si="74"/>
        <v>50544.702849929454</v>
      </c>
      <c r="AZ130" s="24">
        <f t="shared" si="74"/>
        <v>55599.173134922406</v>
      </c>
      <c r="BA130" s="24">
        <f t="shared" si="74"/>
        <v>61159.090448414652</v>
      </c>
      <c r="BB130" s="24">
        <f t="shared" si="74"/>
        <v>67274.999493256124</v>
      </c>
      <c r="BC130" s="24">
        <f t="shared" si="74"/>
        <v>74002.499442581742</v>
      </c>
      <c r="BD130" s="24">
        <f t="shared" si="74"/>
        <v>81402.749386839918</v>
      </c>
      <c r="BE130" s="24">
        <f t="shared" si="74"/>
        <v>89543.024325523918</v>
      </c>
      <c r="BF130" s="24">
        <f t="shared" si="74"/>
        <v>98497.32675807632</v>
      </c>
      <c r="BG130" s="24">
        <f t="shared" si="74"/>
        <v>108347.05943388396</v>
      </c>
      <c r="BH130" s="24">
        <f t="shared" si="74"/>
        <v>119181.76537727236</v>
      </c>
      <c r="BI130" s="24">
        <f t="shared" si="74"/>
        <v>131099.9419149996</v>
      </c>
      <c r="BJ130" s="24">
        <f t="shared" si="74"/>
        <v>144209.93610649958</v>
      </c>
      <c r="BK130" s="24">
        <f t="shared" si="74"/>
        <v>158630.92971714956</v>
      </c>
      <c r="BL130" s="24">
        <f t="shared" si="74"/>
        <v>174494.02268886453</v>
      </c>
      <c r="BM130" s="24">
        <f t="shared" si="74"/>
        <v>191943.42495775101</v>
      </c>
      <c r="BN130" s="24">
        <f t="shared" si="74"/>
        <v>211137.76745352612</v>
      </c>
      <c r="BO130" s="24">
        <f t="shared" si="74"/>
        <v>232251.54419887875</v>
      </c>
      <c r="BP130" s="24">
        <f t="shared" si="74"/>
        <v>255476.69861876665</v>
      </c>
      <c r="BQ130" s="24">
        <f t="shared" si="74"/>
        <v>281024.36848064332</v>
      </c>
      <c r="BR130" s="24">
        <f t="shared" si="74"/>
        <v>309126.80532870768</v>
      </c>
      <c r="BS130" s="24">
        <f t="shared" si="74"/>
        <v>340039.48586157849</v>
      </c>
    </row>
    <row r="131" spans="5:71">
      <c r="E131" s="1">
        <v>46</v>
      </c>
      <c r="G131" s="102"/>
      <c r="H131" s="1">
        <f t="shared" si="73"/>
        <v>0</v>
      </c>
      <c r="L131" s="24">
        <f t="shared" si="75"/>
        <v>0</v>
      </c>
      <c r="M131" s="24">
        <f t="shared" si="75"/>
        <v>0</v>
      </c>
      <c r="N131" s="24">
        <f t="shared" si="75"/>
        <v>0</v>
      </c>
      <c r="O131" s="24">
        <f t="shared" si="75"/>
        <v>0</v>
      </c>
      <c r="P131" s="24">
        <f t="shared" si="75"/>
        <v>0</v>
      </c>
      <c r="Q131" s="24">
        <f t="shared" si="75"/>
        <v>0</v>
      </c>
      <c r="R131" s="24">
        <f t="shared" si="75"/>
        <v>0</v>
      </c>
      <c r="S131" s="24">
        <f t="shared" si="75"/>
        <v>0</v>
      </c>
      <c r="T131" s="24">
        <f t="shared" si="75"/>
        <v>0</v>
      </c>
      <c r="U131" s="24">
        <f t="shared" si="75"/>
        <v>0</v>
      </c>
      <c r="V131" s="24">
        <f t="shared" si="75"/>
        <v>0</v>
      </c>
      <c r="W131" s="24">
        <f t="shared" si="75"/>
        <v>0</v>
      </c>
      <c r="X131" s="24">
        <f t="shared" si="75"/>
        <v>0</v>
      </c>
      <c r="Y131" s="24">
        <f t="shared" si="75"/>
        <v>0</v>
      </c>
      <c r="Z131" s="24">
        <f t="shared" si="75"/>
        <v>0</v>
      </c>
      <c r="AA131" s="24">
        <f t="shared" si="75"/>
        <v>0</v>
      </c>
      <c r="AB131" s="24">
        <f t="shared" si="74"/>
        <v>0</v>
      </c>
      <c r="AC131" s="24">
        <f t="shared" si="74"/>
        <v>0</v>
      </c>
      <c r="AD131" s="24">
        <f t="shared" si="74"/>
        <v>0</v>
      </c>
      <c r="AE131" s="24">
        <f t="shared" si="74"/>
        <v>0</v>
      </c>
      <c r="AF131" s="24">
        <f t="shared" si="74"/>
        <v>0</v>
      </c>
      <c r="AG131" s="24">
        <f t="shared" si="74"/>
        <v>0</v>
      </c>
      <c r="AH131" s="24">
        <f t="shared" si="74"/>
        <v>0</v>
      </c>
      <c r="AI131" s="24">
        <f t="shared" si="74"/>
        <v>0</v>
      </c>
      <c r="AJ131" s="24">
        <f t="shared" si="74"/>
        <v>0</v>
      </c>
      <c r="AK131" s="24">
        <f t="shared" si="74"/>
        <v>0</v>
      </c>
      <c r="AL131" s="24">
        <f t="shared" si="74"/>
        <v>0</v>
      </c>
      <c r="AM131" s="24">
        <f t="shared" si="74"/>
        <v>0</v>
      </c>
      <c r="AN131" s="24">
        <f t="shared" si="74"/>
        <v>0</v>
      </c>
      <c r="AO131" s="24">
        <f t="shared" si="74"/>
        <v>0</v>
      </c>
      <c r="AP131" s="24">
        <f t="shared" si="74"/>
        <v>0</v>
      </c>
      <c r="AQ131" s="24">
        <f t="shared" si="74"/>
        <v>0</v>
      </c>
      <c r="AR131" s="24">
        <f t="shared" si="74"/>
        <v>0</v>
      </c>
      <c r="AS131" s="24">
        <f t="shared" si="74"/>
        <v>0</v>
      </c>
      <c r="AT131" s="24">
        <f t="shared" si="74"/>
        <v>0</v>
      </c>
      <c r="AU131" s="24">
        <f t="shared" si="74"/>
        <v>0</v>
      </c>
      <c r="AV131" s="24">
        <f t="shared" si="74"/>
        <v>0</v>
      </c>
      <c r="AW131" s="24">
        <f t="shared" si="74"/>
        <v>0</v>
      </c>
      <c r="AX131" s="24">
        <f t="shared" si="74"/>
        <v>0</v>
      </c>
      <c r="AY131" s="24">
        <f t="shared" si="74"/>
        <v>0</v>
      </c>
      <c r="AZ131" s="24">
        <f t="shared" si="74"/>
        <v>0</v>
      </c>
      <c r="BA131" s="24">
        <f t="shared" si="74"/>
        <v>0</v>
      </c>
      <c r="BB131" s="24">
        <f t="shared" si="74"/>
        <v>0</v>
      </c>
      <c r="BC131" s="24">
        <f t="shared" si="74"/>
        <v>0</v>
      </c>
      <c r="BD131" s="24">
        <f t="shared" si="74"/>
        <v>0</v>
      </c>
      <c r="BE131" s="24">
        <f t="shared" si="74"/>
        <v>0</v>
      </c>
      <c r="BF131" s="24">
        <f t="shared" si="74"/>
        <v>0</v>
      </c>
      <c r="BG131" s="24">
        <f t="shared" si="74"/>
        <v>0</v>
      </c>
      <c r="BH131" s="24">
        <f t="shared" si="74"/>
        <v>0</v>
      </c>
      <c r="BI131" s="24">
        <f t="shared" si="74"/>
        <v>0</v>
      </c>
      <c r="BJ131" s="24">
        <f t="shared" ref="BJ131:BS139" si="76">IF(BJ$82=0,0,VLOOKUP($E131,$E$5:$BS$77,BJ$82+7,0))</f>
        <v>0</v>
      </c>
      <c r="BK131" s="24">
        <f t="shared" si="76"/>
        <v>0</v>
      </c>
      <c r="BL131" s="24">
        <f t="shared" si="76"/>
        <v>0</v>
      </c>
      <c r="BM131" s="24">
        <f t="shared" si="76"/>
        <v>0</v>
      </c>
      <c r="BN131" s="24">
        <f t="shared" si="76"/>
        <v>0</v>
      </c>
      <c r="BO131" s="24">
        <f t="shared" si="76"/>
        <v>0</v>
      </c>
      <c r="BP131" s="24">
        <f t="shared" si="76"/>
        <v>0</v>
      </c>
      <c r="BQ131" s="24">
        <f t="shared" si="76"/>
        <v>0</v>
      </c>
      <c r="BR131" s="24">
        <f t="shared" si="76"/>
        <v>0</v>
      </c>
      <c r="BS131" s="24">
        <f t="shared" si="76"/>
        <v>0</v>
      </c>
    </row>
    <row r="132" spans="5:71">
      <c r="E132" s="1">
        <v>47</v>
      </c>
      <c r="G132" s="102"/>
      <c r="H132" s="1" t="str">
        <f t="shared" si="73"/>
        <v>Streamable Invest customers</v>
      </c>
      <c r="L132" s="24">
        <f t="shared" si="75"/>
        <v>0</v>
      </c>
      <c r="M132" s="24">
        <f t="shared" si="75"/>
        <v>0</v>
      </c>
      <c r="N132" s="24">
        <f t="shared" si="75"/>
        <v>0</v>
      </c>
      <c r="O132" s="24">
        <f t="shared" si="75"/>
        <v>0</v>
      </c>
      <c r="P132" s="24">
        <f t="shared" si="75"/>
        <v>0</v>
      </c>
      <c r="Q132" s="24">
        <f t="shared" si="75"/>
        <v>0</v>
      </c>
      <c r="R132" s="24">
        <f t="shared" si="75"/>
        <v>0</v>
      </c>
      <c r="S132" s="24">
        <f t="shared" si="75"/>
        <v>0</v>
      </c>
      <c r="T132" s="24">
        <f t="shared" si="75"/>
        <v>1</v>
      </c>
      <c r="U132" s="24">
        <f t="shared" si="75"/>
        <v>1</v>
      </c>
      <c r="V132" s="24">
        <f t="shared" si="75"/>
        <v>2</v>
      </c>
      <c r="W132" s="24">
        <f t="shared" si="75"/>
        <v>3</v>
      </c>
      <c r="X132" s="24">
        <f t="shared" si="75"/>
        <v>5</v>
      </c>
      <c r="Y132" s="24">
        <f t="shared" si="75"/>
        <v>8</v>
      </c>
      <c r="Z132" s="24">
        <f t="shared" si="75"/>
        <v>13</v>
      </c>
      <c r="AA132" s="24">
        <f t="shared" si="75"/>
        <v>21</v>
      </c>
      <c r="AB132" s="24">
        <f t="shared" ref="AB132:BK139" si="77">IF(AB$82=0,0,VLOOKUP($E132,$E$5:$BS$77,AB$82+7,0))</f>
        <v>34</v>
      </c>
      <c r="AC132" s="24">
        <f t="shared" si="77"/>
        <v>55</v>
      </c>
      <c r="AD132" s="24">
        <f t="shared" si="77"/>
        <v>89</v>
      </c>
      <c r="AE132" s="24">
        <f t="shared" si="77"/>
        <v>144</v>
      </c>
      <c r="AF132" s="24">
        <f t="shared" si="77"/>
        <v>151.20000000000002</v>
      </c>
      <c r="AG132" s="24">
        <f t="shared" si="77"/>
        <v>158.76000000000002</v>
      </c>
      <c r="AH132" s="24">
        <f t="shared" si="77"/>
        <v>166.69800000000004</v>
      </c>
      <c r="AI132" s="24">
        <f t="shared" si="77"/>
        <v>175.03290000000004</v>
      </c>
      <c r="AJ132" s="24">
        <f t="shared" si="77"/>
        <v>183.78454500000004</v>
      </c>
      <c r="AK132" s="24">
        <f t="shared" si="77"/>
        <v>192.97377225000005</v>
      </c>
      <c r="AL132" s="24">
        <f t="shared" si="77"/>
        <v>202.62246086250008</v>
      </c>
      <c r="AM132" s="24">
        <f t="shared" si="77"/>
        <v>212.75358390562508</v>
      </c>
      <c r="AN132" s="24">
        <f t="shared" si="77"/>
        <v>223.39126310090634</v>
      </c>
      <c r="AO132" s="24">
        <f t="shared" si="77"/>
        <v>234.56082625595167</v>
      </c>
      <c r="AP132" s="24">
        <f t="shared" si="77"/>
        <v>246.28886756874925</v>
      </c>
      <c r="AQ132" s="24">
        <f t="shared" si="77"/>
        <v>258.60331094718674</v>
      </c>
      <c r="AR132" s="24">
        <f t="shared" si="77"/>
        <v>271.53347649454611</v>
      </c>
      <c r="AS132" s="24">
        <f t="shared" si="77"/>
        <v>285.11015031927343</v>
      </c>
      <c r="AT132" s="24">
        <f t="shared" si="77"/>
        <v>299.36565783523713</v>
      </c>
      <c r="AU132" s="24">
        <f t="shared" si="77"/>
        <v>314.333940726999</v>
      </c>
      <c r="AV132" s="24">
        <f t="shared" si="77"/>
        <v>330.05063776334896</v>
      </c>
      <c r="AW132" s="24">
        <f t="shared" si="77"/>
        <v>346.55316965151644</v>
      </c>
      <c r="AX132" s="24">
        <f t="shared" si="77"/>
        <v>363.88082813409227</v>
      </c>
      <c r="AY132" s="24">
        <f t="shared" si="77"/>
        <v>382.0748695407969</v>
      </c>
      <c r="AZ132" s="24">
        <f t="shared" si="77"/>
        <v>401.17861301783671</v>
      </c>
      <c r="BA132" s="24">
        <f t="shared" si="77"/>
        <v>421.23754366872862</v>
      </c>
      <c r="BB132" s="24">
        <f t="shared" si="77"/>
        <v>442.2994208521651</v>
      </c>
      <c r="BC132" s="24">
        <f t="shared" si="77"/>
        <v>464.4143918947733</v>
      </c>
      <c r="BD132" s="24">
        <f t="shared" si="77"/>
        <v>487.63511148951193</v>
      </c>
      <c r="BE132" s="24">
        <f t="shared" si="77"/>
        <v>512.01686706398766</v>
      </c>
      <c r="BF132" s="24">
        <f t="shared" si="77"/>
        <v>537.61771041718703</v>
      </c>
      <c r="BG132" s="24">
        <f t="shared" si="77"/>
        <v>564.49859593804638</v>
      </c>
      <c r="BH132" s="24">
        <f t="shared" si="77"/>
        <v>592.72352573494868</v>
      </c>
      <c r="BI132" s="24">
        <f t="shared" si="77"/>
        <v>622.35970202169619</v>
      </c>
      <c r="BJ132" s="24">
        <f t="shared" si="77"/>
        <v>653.47768712278105</v>
      </c>
      <c r="BK132" s="24">
        <f t="shared" si="77"/>
        <v>686.15157147892012</v>
      </c>
      <c r="BL132" s="24">
        <f t="shared" si="76"/>
        <v>720.45915005286599</v>
      </c>
      <c r="BM132" s="24">
        <f t="shared" si="76"/>
        <v>756.4821075555094</v>
      </c>
      <c r="BN132" s="24">
        <f t="shared" si="76"/>
        <v>794.30621293328488</v>
      </c>
      <c r="BO132" s="24">
        <f t="shared" si="76"/>
        <v>834.02152357994919</v>
      </c>
      <c r="BP132" s="24">
        <f t="shared" si="76"/>
        <v>875.72259975894656</v>
      </c>
      <c r="BQ132" s="24">
        <f t="shared" si="76"/>
        <v>919.50872974689389</v>
      </c>
      <c r="BR132" s="24">
        <f t="shared" si="76"/>
        <v>965.48416623423873</v>
      </c>
      <c r="BS132" s="24">
        <f t="shared" si="76"/>
        <v>1013.7583745459507</v>
      </c>
    </row>
    <row r="133" spans="5:71">
      <c r="E133" s="1">
        <v>48</v>
      </c>
      <c r="G133" s="102"/>
      <c r="H133" s="1">
        <f t="shared" si="73"/>
        <v>0</v>
      </c>
      <c r="L133" s="24">
        <f t="shared" si="75"/>
        <v>0</v>
      </c>
      <c r="M133" s="24">
        <f t="shared" si="75"/>
        <v>0</v>
      </c>
      <c r="N133" s="24">
        <f t="shared" si="75"/>
        <v>0</v>
      </c>
      <c r="O133" s="24">
        <f t="shared" si="75"/>
        <v>0</v>
      </c>
      <c r="P133" s="24">
        <f t="shared" si="75"/>
        <v>0</v>
      </c>
      <c r="Q133" s="24">
        <f t="shared" si="75"/>
        <v>0</v>
      </c>
      <c r="R133" s="24">
        <f t="shared" si="75"/>
        <v>0</v>
      </c>
      <c r="S133" s="24">
        <f t="shared" si="75"/>
        <v>0</v>
      </c>
      <c r="T133" s="24">
        <f t="shared" si="75"/>
        <v>0</v>
      </c>
      <c r="U133" s="24">
        <f t="shared" si="75"/>
        <v>0</v>
      </c>
      <c r="V133" s="24">
        <f t="shared" si="75"/>
        <v>0</v>
      </c>
      <c r="W133" s="24">
        <f t="shared" si="75"/>
        <v>0</v>
      </c>
      <c r="X133" s="24">
        <f t="shared" si="75"/>
        <v>0</v>
      </c>
      <c r="Y133" s="24">
        <f t="shared" si="75"/>
        <v>0</v>
      </c>
      <c r="Z133" s="24">
        <f t="shared" si="75"/>
        <v>0</v>
      </c>
      <c r="AA133" s="24">
        <f t="shared" si="75"/>
        <v>0</v>
      </c>
      <c r="AB133" s="24">
        <f t="shared" si="77"/>
        <v>0</v>
      </c>
      <c r="AC133" s="24">
        <f t="shared" si="77"/>
        <v>0</v>
      </c>
      <c r="AD133" s="24">
        <f t="shared" si="77"/>
        <v>0</v>
      </c>
      <c r="AE133" s="24">
        <f t="shared" si="77"/>
        <v>0</v>
      </c>
      <c r="AF133" s="24">
        <f t="shared" si="77"/>
        <v>0</v>
      </c>
      <c r="AG133" s="24">
        <f t="shared" si="77"/>
        <v>0</v>
      </c>
      <c r="AH133" s="24">
        <f t="shared" si="77"/>
        <v>0</v>
      </c>
      <c r="AI133" s="24">
        <f t="shared" si="77"/>
        <v>0</v>
      </c>
      <c r="AJ133" s="24">
        <f t="shared" si="77"/>
        <v>0</v>
      </c>
      <c r="AK133" s="24">
        <f t="shared" si="77"/>
        <v>0</v>
      </c>
      <c r="AL133" s="24">
        <f t="shared" si="77"/>
        <v>0</v>
      </c>
      <c r="AM133" s="24">
        <f t="shared" si="77"/>
        <v>0</v>
      </c>
      <c r="AN133" s="24">
        <f t="shared" si="77"/>
        <v>0</v>
      </c>
      <c r="AO133" s="24">
        <f t="shared" si="77"/>
        <v>0</v>
      </c>
      <c r="AP133" s="24">
        <f t="shared" si="77"/>
        <v>0</v>
      </c>
      <c r="AQ133" s="24">
        <f t="shared" si="77"/>
        <v>0</v>
      </c>
      <c r="AR133" s="24">
        <f t="shared" si="77"/>
        <v>0</v>
      </c>
      <c r="AS133" s="24">
        <f t="shared" si="77"/>
        <v>0</v>
      </c>
      <c r="AT133" s="24">
        <f t="shared" si="77"/>
        <v>0</v>
      </c>
      <c r="AU133" s="24">
        <f t="shared" si="77"/>
        <v>0</v>
      </c>
      <c r="AV133" s="24">
        <f t="shared" si="77"/>
        <v>0</v>
      </c>
      <c r="AW133" s="24">
        <f t="shared" si="77"/>
        <v>0</v>
      </c>
      <c r="AX133" s="24">
        <f t="shared" si="77"/>
        <v>0</v>
      </c>
      <c r="AY133" s="24">
        <f t="shared" si="77"/>
        <v>0</v>
      </c>
      <c r="AZ133" s="24">
        <f t="shared" si="77"/>
        <v>0</v>
      </c>
      <c r="BA133" s="24">
        <f t="shared" si="77"/>
        <v>0</v>
      </c>
      <c r="BB133" s="24">
        <f t="shared" si="77"/>
        <v>0</v>
      </c>
      <c r="BC133" s="24">
        <f t="shared" si="77"/>
        <v>0</v>
      </c>
      <c r="BD133" s="24">
        <f t="shared" si="77"/>
        <v>0</v>
      </c>
      <c r="BE133" s="24">
        <f t="shared" si="77"/>
        <v>0</v>
      </c>
      <c r="BF133" s="24">
        <f t="shared" si="77"/>
        <v>0</v>
      </c>
      <c r="BG133" s="24">
        <f t="shared" si="77"/>
        <v>0</v>
      </c>
      <c r="BH133" s="24">
        <f t="shared" si="77"/>
        <v>0</v>
      </c>
      <c r="BI133" s="24">
        <f t="shared" si="77"/>
        <v>0</v>
      </c>
      <c r="BJ133" s="24">
        <f t="shared" si="77"/>
        <v>0</v>
      </c>
      <c r="BK133" s="24">
        <f t="shared" si="77"/>
        <v>0</v>
      </c>
      <c r="BL133" s="24">
        <f t="shared" si="76"/>
        <v>0</v>
      </c>
      <c r="BM133" s="24">
        <f t="shared" si="76"/>
        <v>0</v>
      </c>
      <c r="BN133" s="24">
        <f t="shared" si="76"/>
        <v>0</v>
      </c>
      <c r="BO133" s="24">
        <f t="shared" si="76"/>
        <v>0</v>
      </c>
      <c r="BP133" s="24">
        <f t="shared" si="76"/>
        <v>0</v>
      </c>
      <c r="BQ133" s="24">
        <f t="shared" si="76"/>
        <v>0</v>
      </c>
      <c r="BR133" s="24">
        <f t="shared" si="76"/>
        <v>0</v>
      </c>
      <c r="BS133" s="24">
        <f t="shared" si="76"/>
        <v>0</v>
      </c>
    </row>
    <row r="134" spans="5:71">
      <c r="E134" s="1">
        <v>49</v>
      </c>
      <c r="G134" s="102"/>
      <c r="H134" s="1" t="str">
        <f t="shared" si="73"/>
        <v>Users</v>
      </c>
      <c r="L134" s="24">
        <f t="shared" si="75"/>
        <v>0</v>
      </c>
      <c r="M134" s="24">
        <f t="shared" si="75"/>
        <v>0</v>
      </c>
      <c r="N134" s="24">
        <f t="shared" si="75"/>
        <v>0</v>
      </c>
      <c r="O134" s="24">
        <f t="shared" si="75"/>
        <v>0</v>
      </c>
      <c r="P134" s="24">
        <f t="shared" si="75"/>
        <v>0</v>
      </c>
      <c r="Q134" s="24">
        <f t="shared" si="75"/>
        <v>0</v>
      </c>
      <c r="R134" s="24">
        <f t="shared" si="75"/>
        <v>0</v>
      </c>
      <c r="S134" s="24">
        <f t="shared" si="75"/>
        <v>0</v>
      </c>
      <c r="T134" s="24">
        <f t="shared" si="75"/>
        <v>200</v>
      </c>
      <c r="U134" s="24">
        <f t="shared" si="75"/>
        <v>220.00000000000003</v>
      </c>
      <c r="V134" s="24">
        <f t="shared" si="75"/>
        <v>242.00000000000006</v>
      </c>
      <c r="W134" s="24">
        <f t="shared" si="75"/>
        <v>266.2000000000001</v>
      </c>
      <c r="X134" s="24">
        <f t="shared" si="75"/>
        <v>292.82000000000016</v>
      </c>
      <c r="Y134" s="24">
        <f t="shared" si="75"/>
        <v>322.1020000000002</v>
      </c>
      <c r="Z134" s="24">
        <f t="shared" si="75"/>
        <v>354.31220000000025</v>
      </c>
      <c r="AA134" s="24">
        <f t="shared" si="75"/>
        <v>389.7434200000003</v>
      </c>
      <c r="AB134" s="24">
        <f t="shared" si="77"/>
        <v>428.71776200000039</v>
      </c>
      <c r="AC134" s="24">
        <f t="shared" si="77"/>
        <v>471.58953820000045</v>
      </c>
      <c r="AD134" s="24">
        <f t="shared" si="77"/>
        <v>518.74849202000053</v>
      </c>
      <c r="AE134" s="24">
        <f t="shared" si="77"/>
        <v>570.62334122200059</v>
      </c>
      <c r="AF134" s="24">
        <f t="shared" si="77"/>
        <v>627.68567534420072</v>
      </c>
      <c r="AG134" s="24">
        <f t="shared" si="77"/>
        <v>690.45424287862079</v>
      </c>
      <c r="AH134" s="24">
        <f t="shared" si="77"/>
        <v>759.49966716648294</v>
      </c>
      <c r="AI134" s="24">
        <f t="shared" si="77"/>
        <v>835.44963388313124</v>
      </c>
      <c r="AJ134" s="24">
        <f t="shared" si="77"/>
        <v>918.99459727144449</v>
      </c>
      <c r="AK134" s="24">
        <f t="shared" si="77"/>
        <v>1010.894056998589</v>
      </c>
      <c r="AL134" s="24">
        <f t="shared" si="77"/>
        <v>1111.983462698448</v>
      </c>
      <c r="AM134" s="24">
        <f t="shared" si="77"/>
        <v>1223.1818089682929</v>
      </c>
      <c r="AN134" s="24">
        <f t="shared" si="77"/>
        <v>1345.4999898651222</v>
      </c>
      <c r="AO134" s="24">
        <f t="shared" si="77"/>
        <v>1480.0499888516345</v>
      </c>
      <c r="AP134" s="24">
        <f t="shared" si="77"/>
        <v>1628.054987736798</v>
      </c>
      <c r="AQ134" s="24">
        <f t="shared" si="77"/>
        <v>1790.860486510478</v>
      </c>
      <c r="AR134" s="24">
        <f t="shared" si="77"/>
        <v>1969.9465351615261</v>
      </c>
      <c r="AS134" s="24">
        <f t="shared" si="77"/>
        <v>2166.9411886776788</v>
      </c>
      <c r="AT134" s="24">
        <f t="shared" si="77"/>
        <v>2383.6353075454467</v>
      </c>
      <c r="AU134" s="24">
        <f t="shared" si="77"/>
        <v>2621.9988382999918</v>
      </c>
      <c r="AV134" s="24">
        <f t="shared" si="77"/>
        <v>2884.1987221299914</v>
      </c>
      <c r="AW134" s="24">
        <f t="shared" si="77"/>
        <v>3172.6185943429909</v>
      </c>
      <c r="AX134" s="24">
        <f t="shared" si="77"/>
        <v>3489.8804537772903</v>
      </c>
      <c r="AY134" s="24">
        <f t="shared" si="77"/>
        <v>3838.8684991550194</v>
      </c>
      <c r="AZ134" s="24">
        <f t="shared" si="77"/>
        <v>4222.7553490705213</v>
      </c>
      <c r="BA134" s="24">
        <f t="shared" si="77"/>
        <v>4645.0308839775735</v>
      </c>
      <c r="BB134" s="24">
        <f t="shared" si="77"/>
        <v>5109.5339723753314</v>
      </c>
      <c r="BC134" s="24">
        <f t="shared" si="77"/>
        <v>5620.4873696128652</v>
      </c>
      <c r="BD134" s="24">
        <f t="shared" si="77"/>
        <v>6182.5361065741527</v>
      </c>
      <c r="BE134" s="24">
        <f t="shared" si="77"/>
        <v>6800.7897172315688</v>
      </c>
      <c r="BF134" s="24">
        <f t="shared" si="77"/>
        <v>7480.8686889547262</v>
      </c>
      <c r="BG134" s="24">
        <f t="shared" si="77"/>
        <v>8228.9555578501986</v>
      </c>
      <c r="BH134" s="24">
        <f t="shared" si="77"/>
        <v>9051.851113635219</v>
      </c>
      <c r="BI134" s="24">
        <f t="shared" si="77"/>
        <v>9957.0362249987411</v>
      </c>
      <c r="BJ134" s="24">
        <f t="shared" si="77"/>
        <v>10952.739847498617</v>
      </c>
      <c r="BK134" s="24">
        <f t="shared" si="77"/>
        <v>12048.01383224848</v>
      </c>
      <c r="BL134" s="24">
        <f t="shared" si="76"/>
        <v>13252.815215473329</v>
      </c>
      <c r="BM134" s="24">
        <f t="shared" si="76"/>
        <v>14578.096737020664</v>
      </c>
      <c r="BN134" s="24">
        <f t="shared" si="76"/>
        <v>16035.906410722731</v>
      </c>
      <c r="BO134" s="24">
        <f t="shared" si="76"/>
        <v>17639.497051795006</v>
      </c>
      <c r="BP134" s="24">
        <f t="shared" si="76"/>
        <v>19403.446756974507</v>
      </c>
      <c r="BQ134" s="24">
        <f t="shared" si="76"/>
        <v>21343.791432671958</v>
      </c>
      <c r="BR134" s="24">
        <f t="shared" si="76"/>
        <v>23478.170575939155</v>
      </c>
      <c r="BS134" s="24">
        <f t="shared" si="76"/>
        <v>25825.987633533074</v>
      </c>
    </row>
    <row r="135" spans="5:71">
      <c r="E135" s="1">
        <v>50</v>
      </c>
      <c r="G135" s="102"/>
      <c r="H135" s="1" t="str">
        <f t="shared" si="73"/>
        <v>Volume</v>
      </c>
      <c r="J135" s="11"/>
      <c r="L135" s="24">
        <f t="shared" si="75"/>
        <v>0</v>
      </c>
      <c r="M135" s="24">
        <f t="shared" si="75"/>
        <v>0</v>
      </c>
      <c r="N135" s="24">
        <f t="shared" si="75"/>
        <v>0</v>
      </c>
      <c r="O135" s="24">
        <f t="shared" si="75"/>
        <v>0</v>
      </c>
      <c r="P135" s="24">
        <f t="shared" si="75"/>
        <v>0</v>
      </c>
      <c r="Q135" s="24">
        <f t="shared" si="75"/>
        <v>0</v>
      </c>
      <c r="R135" s="24">
        <f t="shared" si="75"/>
        <v>0</v>
      </c>
      <c r="S135" s="24">
        <f t="shared" si="75"/>
        <v>0</v>
      </c>
      <c r="T135" s="24">
        <f t="shared" si="75"/>
        <v>100000</v>
      </c>
      <c r="U135" s="24">
        <f t="shared" si="75"/>
        <v>110000.00000000001</v>
      </c>
      <c r="V135" s="24">
        <f t="shared" si="75"/>
        <v>121000.00000000003</v>
      </c>
      <c r="W135" s="24">
        <f t="shared" si="75"/>
        <v>133100.00000000006</v>
      </c>
      <c r="X135" s="24">
        <f t="shared" si="75"/>
        <v>146410.00000000009</v>
      </c>
      <c r="Y135" s="24">
        <f t="shared" si="75"/>
        <v>161051.00000000009</v>
      </c>
      <c r="Z135" s="24">
        <f t="shared" si="75"/>
        <v>177156.10000000012</v>
      </c>
      <c r="AA135" s="24">
        <f t="shared" si="75"/>
        <v>194871.71000000014</v>
      </c>
      <c r="AB135" s="24">
        <f t="shared" si="77"/>
        <v>214358.8810000002</v>
      </c>
      <c r="AC135" s="24">
        <f t="shared" si="77"/>
        <v>235794.76910000024</v>
      </c>
      <c r="AD135" s="24">
        <f t="shared" si="77"/>
        <v>259374.24601000026</v>
      </c>
      <c r="AE135" s="24">
        <f t="shared" si="77"/>
        <v>285311.67061100027</v>
      </c>
      <c r="AF135" s="24">
        <f t="shared" si="77"/>
        <v>313842.83767210034</v>
      </c>
      <c r="AG135" s="24">
        <f t="shared" si="77"/>
        <v>345227.12143931037</v>
      </c>
      <c r="AH135" s="24">
        <f t="shared" si="77"/>
        <v>379749.83358324145</v>
      </c>
      <c r="AI135" s="24">
        <f t="shared" si="77"/>
        <v>417724.8169415656</v>
      </c>
      <c r="AJ135" s="24">
        <f t="shared" si="77"/>
        <v>459497.29863572225</v>
      </c>
      <c r="AK135" s="24">
        <f t="shared" si="77"/>
        <v>505447.02849929448</v>
      </c>
      <c r="AL135" s="24">
        <f t="shared" si="77"/>
        <v>555991.73134922399</v>
      </c>
      <c r="AM135" s="24">
        <f t="shared" si="77"/>
        <v>611590.90448414651</v>
      </c>
      <c r="AN135" s="24">
        <f t="shared" si="77"/>
        <v>672749.99493256107</v>
      </c>
      <c r="AO135" s="24">
        <f t="shared" si="77"/>
        <v>740024.99442581728</v>
      </c>
      <c r="AP135" s="24">
        <f t="shared" si="77"/>
        <v>814027.49386839906</v>
      </c>
      <c r="AQ135" s="24">
        <f t="shared" si="77"/>
        <v>895430.24325523898</v>
      </c>
      <c r="AR135" s="24">
        <f t="shared" si="77"/>
        <v>984973.26758076309</v>
      </c>
      <c r="AS135" s="24">
        <f t="shared" si="77"/>
        <v>1083470.5943388394</v>
      </c>
      <c r="AT135" s="24">
        <f t="shared" si="77"/>
        <v>1191817.6537727234</v>
      </c>
      <c r="AU135" s="24">
        <f t="shared" si="77"/>
        <v>1310999.419149996</v>
      </c>
      <c r="AV135" s="24">
        <f t="shared" si="77"/>
        <v>1442099.3610649956</v>
      </c>
      <c r="AW135" s="24">
        <f t="shared" si="77"/>
        <v>1586309.2971714954</v>
      </c>
      <c r="AX135" s="24">
        <f t="shared" si="77"/>
        <v>1744940.2268886452</v>
      </c>
      <c r="AY135" s="24">
        <f t="shared" si="77"/>
        <v>1919434.2495775097</v>
      </c>
      <c r="AZ135" s="24">
        <f t="shared" si="77"/>
        <v>2111377.6745352605</v>
      </c>
      <c r="BA135" s="24">
        <f t="shared" si="77"/>
        <v>2322515.4419887867</v>
      </c>
      <c r="BB135" s="24">
        <f t="shared" si="77"/>
        <v>2554766.9861876657</v>
      </c>
      <c r="BC135" s="24">
        <f t="shared" si="77"/>
        <v>2810243.6848064326</v>
      </c>
      <c r="BD135" s="24">
        <f t="shared" si="77"/>
        <v>3091268.0532870763</v>
      </c>
      <c r="BE135" s="24">
        <f t="shared" si="77"/>
        <v>3400394.8586157844</v>
      </c>
      <c r="BF135" s="24">
        <f t="shared" si="77"/>
        <v>3740434.3444773629</v>
      </c>
      <c r="BG135" s="24">
        <f t="shared" si="77"/>
        <v>4114477.7789250994</v>
      </c>
      <c r="BH135" s="24">
        <f t="shared" si="77"/>
        <v>4525925.5568176098</v>
      </c>
      <c r="BI135" s="24">
        <f t="shared" si="77"/>
        <v>4978518.1124993702</v>
      </c>
      <c r="BJ135" s="24">
        <f t="shared" si="77"/>
        <v>5476369.9237493081</v>
      </c>
      <c r="BK135" s="24">
        <f t="shared" si="77"/>
        <v>6024006.9161242396</v>
      </c>
      <c r="BL135" s="24">
        <f t="shared" si="76"/>
        <v>6626407.6077366648</v>
      </c>
      <c r="BM135" s="24">
        <f t="shared" si="76"/>
        <v>7289048.368510332</v>
      </c>
      <c r="BN135" s="24">
        <f t="shared" si="76"/>
        <v>8017953.2053613653</v>
      </c>
      <c r="BO135" s="24">
        <f t="shared" si="76"/>
        <v>8819748.5258975029</v>
      </c>
      <c r="BP135" s="24">
        <f t="shared" si="76"/>
        <v>9701723.3784872536</v>
      </c>
      <c r="BQ135" s="24">
        <f t="shared" si="76"/>
        <v>10671895.716335978</v>
      </c>
      <c r="BR135" s="24">
        <f t="shared" si="76"/>
        <v>11739085.287969578</v>
      </c>
      <c r="BS135" s="24">
        <f t="shared" si="76"/>
        <v>12912993.816766538</v>
      </c>
    </row>
    <row r="136" spans="5:71">
      <c r="E136" s="1">
        <v>51</v>
      </c>
      <c r="G136" s="102"/>
      <c r="H136" s="1" t="str">
        <f t="shared" si="73"/>
        <v>TVL</v>
      </c>
      <c r="J136" s="11"/>
      <c r="L136" s="24">
        <f t="shared" si="75"/>
        <v>0</v>
      </c>
      <c r="M136" s="24">
        <f t="shared" si="75"/>
        <v>0</v>
      </c>
      <c r="N136" s="24">
        <f t="shared" si="75"/>
        <v>0</v>
      </c>
      <c r="O136" s="24">
        <f t="shared" si="75"/>
        <v>0</v>
      </c>
      <c r="P136" s="24">
        <f t="shared" si="75"/>
        <v>0</v>
      </c>
      <c r="Q136" s="24">
        <f t="shared" si="75"/>
        <v>0</v>
      </c>
      <c r="R136" s="24">
        <f t="shared" si="75"/>
        <v>0</v>
      </c>
      <c r="S136" s="24">
        <f t="shared" si="75"/>
        <v>0</v>
      </c>
      <c r="T136" s="24">
        <f t="shared" si="75"/>
        <v>600000</v>
      </c>
      <c r="U136" s="24">
        <f t="shared" si="75"/>
        <v>660000</v>
      </c>
      <c r="V136" s="24">
        <f t="shared" si="75"/>
        <v>726000.00000000012</v>
      </c>
      <c r="W136" s="24">
        <f t="shared" si="75"/>
        <v>798600.00000000023</v>
      </c>
      <c r="X136" s="24">
        <f t="shared" si="75"/>
        <v>878460.00000000047</v>
      </c>
      <c r="Y136" s="24">
        <f t="shared" si="75"/>
        <v>966306.00000000058</v>
      </c>
      <c r="Z136" s="24">
        <f t="shared" si="75"/>
        <v>1062936.6000000008</v>
      </c>
      <c r="AA136" s="24">
        <f t="shared" si="75"/>
        <v>1169230.2600000007</v>
      </c>
      <c r="AB136" s="24">
        <f t="shared" si="77"/>
        <v>1286153.286000001</v>
      </c>
      <c r="AC136" s="24">
        <f t="shared" si="77"/>
        <v>1414768.6146000011</v>
      </c>
      <c r="AD136" s="24">
        <f t="shared" si="77"/>
        <v>1556245.4760600016</v>
      </c>
      <c r="AE136" s="24">
        <f t="shared" si="77"/>
        <v>1711870.0236660019</v>
      </c>
      <c r="AF136" s="24">
        <f t="shared" si="77"/>
        <v>1883057.0260326022</v>
      </c>
      <c r="AG136" s="24">
        <f t="shared" si="77"/>
        <v>2071362.7286358625</v>
      </c>
      <c r="AH136" s="24">
        <f t="shared" si="77"/>
        <v>2278499.0014994489</v>
      </c>
      <c r="AI136" s="24">
        <f t="shared" si="77"/>
        <v>2506348.9016493936</v>
      </c>
      <c r="AJ136" s="24">
        <f t="shared" si="77"/>
        <v>2756983.7918143333</v>
      </c>
      <c r="AK136" s="24">
        <f t="shared" si="77"/>
        <v>3032682.1709957672</v>
      </c>
      <c r="AL136" s="24">
        <f t="shared" si="77"/>
        <v>3335950.388095344</v>
      </c>
      <c r="AM136" s="24">
        <f t="shared" si="77"/>
        <v>3669545.4269048786</v>
      </c>
      <c r="AN136" s="24">
        <f t="shared" si="77"/>
        <v>4036499.9695953662</v>
      </c>
      <c r="AO136" s="24">
        <f t="shared" si="77"/>
        <v>4440149.9665549034</v>
      </c>
      <c r="AP136" s="24">
        <f t="shared" si="77"/>
        <v>4884164.9632103937</v>
      </c>
      <c r="AQ136" s="24">
        <f t="shared" si="77"/>
        <v>5372581.4595314339</v>
      </c>
      <c r="AR136" s="24">
        <f t="shared" si="77"/>
        <v>5909839.6054845788</v>
      </c>
      <c r="AS136" s="24">
        <f t="shared" si="77"/>
        <v>6500823.5660330364</v>
      </c>
      <c r="AT136" s="24">
        <f t="shared" si="77"/>
        <v>7150905.9226363404</v>
      </c>
      <c r="AU136" s="24">
        <f t="shared" si="77"/>
        <v>7865996.5148999756</v>
      </c>
      <c r="AV136" s="24">
        <f t="shared" si="77"/>
        <v>8652596.1663899738</v>
      </c>
      <c r="AW136" s="24">
        <f t="shared" si="77"/>
        <v>9517855.7830289714</v>
      </c>
      <c r="AX136" s="24">
        <f t="shared" si="77"/>
        <v>10469641.361331871</v>
      </c>
      <c r="AY136" s="24">
        <f t="shared" si="77"/>
        <v>11516605.497465057</v>
      </c>
      <c r="AZ136" s="24">
        <f t="shared" si="77"/>
        <v>12668266.047211563</v>
      </c>
      <c r="BA136" s="24">
        <f t="shared" si="77"/>
        <v>13935092.65193272</v>
      </c>
      <c r="BB136" s="24">
        <f t="shared" si="77"/>
        <v>15328601.917125992</v>
      </c>
      <c r="BC136" s="24">
        <f t="shared" si="77"/>
        <v>16861462.108838595</v>
      </c>
      <c r="BD136" s="24">
        <f t="shared" si="77"/>
        <v>18547608.319722459</v>
      </c>
      <c r="BE136" s="24">
        <f t="shared" si="77"/>
        <v>20402369.151694708</v>
      </c>
      <c r="BF136" s="24">
        <f t="shared" si="77"/>
        <v>22442606.066864178</v>
      </c>
      <c r="BG136" s="24">
        <f t="shared" si="77"/>
        <v>24686866.673550595</v>
      </c>
      <c r="BH136" s="24">
        <f t="shared" si="77"/>
        <v>27155553.340905659</v>
      </c>
      <c r="BI136" s="24">
        <f t="shared" si="77"/>
        <v>29871108.674996223</v>
      </c>
      <c r="BJ136" s="24">
        <f t="shared" si="77"/>
        <v>32858219.54249585</v>
      </c>
      <c r="BK136" s="24">
        <f t="shared" si="77"/>
        <v>36144041.496745437</v>
      </c>
      <c r="BL136" s="24">
        <f t="shared" si="76"/>
        <v>39758445.646419987</v>
      </c>
      <c r="BM136" s="24">
        <f t="shared" si="76"/>
        <v>43734290.211061992</v>
      </c>
      <c r="BN136" s="24">
        <f t="shared" si="76"/>
        <v>48107719.23216819</v>
      </c>
      <c r="BO136" s="24">
        <f t="shared" si="76"/>
        <v>52918491.155385017</v>
      </c>
      <c r="BP136" s="24">
        <f t="shared" si="76"/>
        <v>58210340.270923518</v>
      </c>
      <c r="BQ136" s="24">
        <f t="shared" si="76"/>
        <v>64031374.29801587</v>
      </c>
      <c r="BR136" s="24">
        <f t="shared" si="76"/>
        <v>70434511.727817461</v>
      </c>
      <c r="BS136" s="24">
        <f t="shared" si="76"/>
        <v>77477962.900599211</v>
      </c>
    </row>
    <row r="137" spans="5:71">
      <c r="E137" s="1">
        <v>52</v>
      </c>
      <c r="G137" s="102"/>
      <c r="H137" s="1">
        <f t="shared" si="73"/>
        <v>0</v>
      </c>
      <c r="L137" s="24">
        <f t="shared" si="75"/>
        <v>0</v>
      </c>
      <c r="M137" s="24">
        <f t="shared" si="75"/>
        <v>0</v>
      </c>
      <c r="N137" s="24">
        <f t="shared" si="75"/>
        <v>0</v>
      </c>
      <c r="O137" s="24">
        <f t="shared" si="75"/>
        <v>0</v>
      </c>
      <c r="P137" s="24">
        <f t="shared" si="75"/>
        <v>0</v>
      </c>
      <c r="Q137" s="24">
        <f t="shared" si="75"/>
        <v>0</v>
      </c>
      <c r="R137" s="24">
        <f t="shared" si="75"/>
        <v>0</v>
      </c>
      <c r="S137" s="24">
        <f t="shared" si="75"/>
        <v>0</v>
      </c>
      <c r="T137" s="24">
        <f t="shared" si="75"/>
        <v>0</v>
      </c>
      <c r="U137" s="24">
        <f t="shared" si="75"/>
        <v>0</v>
      </c>
      <c r="V137" s="24">
        <f t="shared" si="75"/>
        <v>0</v>
      </c>
      <c r="W137" s="24">
        <f t="shared" si="75"/>
        <v>0</v>
      </c>
      <c r="X137" s="24">
        <f t="shared" si="75"/>
        <v>0</v>
      </c>
      <c r="Y137" s="24">
        <f t="shared" si="75"/>
        <v>0</v>
      </c>
      <c r="Z137" s="24">
        <f t="shared" si="75"/>
        <v>0</v>
      </c>
      <c r="AA137" s="24">
        <f t="shared" si="75"/>
        <v>0</v>
      </c>
      <c r="AB137" s="24">
        <f t="shared" si="77"/>
        <v>0</v>
      </c>
      <c r="AC137" s="24">
        <f t="shared" si="77"/>
        <v>0</v>
      </c>
      <c r="AD137" s="24">
        <f t="shared" si="77"/>
        <v>0</v>
      </c>
      <c r="AE137" s="24">
        <f t="shared" si="77"/>
        <v>0</v>
      </c>
      <c r="AF137" s="24">
        <f t="shared" si="77"/>
        <v>0</v>
      </c>
      <c r="AG137" s="24">
        <f t="shared" si="77"/>
        <v>0</v>
      </c>
      <c r="AH137" s="24">
        <f t="shared" si="77"/>
        <v>0</v>
      </c>
      <c r="AI137" s="24">
        <f t="shared" si="77"/>
        <v>0</v>
      </c>
      <c r="AJ137" s="24">
        <f t="shared" si="77"/>
        <v>0</v>
      </c>
      <c r="AK137" s="24">
        <f t="shared" si="77"/>
        <v>0</v>
      </c>
      <c r="AL137" s="24">
        <f t="shared" si="77"/>
        <v>0</v>
      </c>
      <c r="AM137" s="24">
        <f t="shared" si="77"/>
        <v>0</v>
      </c>
      <c r="AN137" s="24">
        <f t="shared" si="77"/>
        <v>0</v>
      </c>
      <c r="AO137" s="24">
        <f t="shared" si="77"/>
        <v>0</v>
      </c>
      <c r="AP137" s="24">
        <f t="shared" si="77"/>
        <v>0</v>
      </c>
      <c r="AQ137" s="24">
        <f t="shared" si="77"/>
        <v>0</v>
      </c>
      <c r="AR137" s="24">
        <f t="shared" si="77"/>
        <v>0</v>
      </c>
      <c r="AS137" s="24">
        <f t="shared" si="77"/>
        <v>0</v>
      </c>
      <c r="AT137" s="24">
        <f t="shared" si="77"/>
        <v>0</v>
      </c>
      <c r="AU137" s="24">
        <f t="shared" si="77"/>
        <v>0</v>
      </c>
      <c r="AV137" s="24">
        <f t="shared" si="77"/>
        <v>0</v>
      </c>
      <c r="AW137" s="24">
        <f t="shared" si="77"/>
        <v>0</v>
      </c>
      <c r="AX137" s="24">
        <f t="shared" si="77"/>
        <v>0</v>
      </c>
      <c r="AY137" s="24">
        <f t="shared" si="77"/>
        <v>0</v>
      </c>
      <c r="AZ137" s="24">
        <f t="shared" si="77"/>
        <v>0</v>
      </c>
      <c r="BA137" s="24">
        <f t="shared" si="77"/>
        <v>0</v>
      </c>
      <c r="BB137" s="24">
        <f t="shared" si="77"/>
        <v>0</v>
      </c>
      <c r="BC137" s="24">
        <f t="shared" si="77"/>
        <v>0</v>
      </c>
      <c r="BD137" s="24">
        <f t="shared" si="77"/>
        <v>0</v>
      </c>
      <c r="BE137" s="24">
        <f t="shared" si="77"/>
        <v>0</v>
      </c>
      <c r="BF137" s="24">
        <f t="shared" si="77"/>
        <v>0</v>
      </c>
      <c r="BG137" s="24">
        <f t="shared" si="77"/>
        <v>0</v>
      </c>
      <c r="BH137" s="24">
        <f t="shared" si="77"/>
        <v>0</v>
      </c>
      <c r="BI137" s="24">
        <f t="shared" si="77"/>
        <v>0</v>
      </c>
      <c r="BJ137" s="24">
        <f t="shared" si="77"/>
        <v>0</v>
      </c>
      <c r="BK137" s="24">
        <f t="shared" si="77"/>
        <v>0</v>
      </c>
      <c r="BL137" s="24">
        <f t="shared" si="76"/>
        <v>0</v>
      </c>
      <c r="BM137" s="24">
        <f t="shared" si="76"/>
        <v>0</v>
      </c>
      <c r="BN137" s="24">
        <f t="shared" si="76"/>
        <v>0</v>
      </c>
      <c r="BO137" s="24">
        <f t="shared" si="76"/>
        <v>0</v>
      </c>
      <c r="BP137" s="24">
        <f t="shared" si="76"/>
        <v>0</v>
      </c>
      <c r="BQ137" s="24">
        <f t="shared" si="76"/>
        <v>0</v>
      </c>
      <c r="BR137" s="24">
        <f t="shared" si="76"/>
        <v>0</v>
      </c>
      <c r="BS137" s="24">
        <f t="shared" si="76"/>
        <v>0</v>
      </c>
    </row>
    <row r="138" spans="5:71">
      <c r="E138" s="1">
        <v>53</v>
      </c>
      <c r="G138" s="102"/>
      <c r="H138" s="1">
        <f>H57</f>
        <v>0</v>
      </c>
      <c r="L138" s="24">
        <f t="shared" si="75"/>
        <v>0</v>
      </c>
      <c r="M138" s="24">
        <f t="shared" si="75"/>
        <v>0</v>
      </c>
      <c r="N138" s="24">
        <f t="shared" si="75"/>
        <v>0</v>
      </c>
      <c r="O138" s="24">
        <f t="shared" si="75"/>
        <v>0</v>
      </c>
      <c r="P138" s="24">
        <f t="shared" si="75"/>
        <v>0</v>
      </c>
      <c r="Q138" s="24">
        <f t="shared" si="75"/>
        <v>0</v>
      </c>
      <c r="R138" s="24">
        <f t="shared" si="75"/>
        <v>0</v>
      </c>
      <c r="S138" s="24">
        <f t="shared" si="75"/>
        <v>0</v>
      </c>
      <c r="T138" s="24">
        <f t="shared" si="75"/>
        <v>0</v>
      </c>
      <c r="U138" s="24">
        <f t="shared" si="75"/>
        <v>0</v>
      </c>
      <c r="V138" s="24">
        <f t="shared" si="75"/>
        <v>0</v>
      </c>
      <c r="W138" s="24">
        <f t="shared" si="75"/>
        <v>0</v>
      </c>
      <c r="X138" s="24">
        <f t="shared" si="75"/>
        <v>0</v>
      </c>
      <c r="Y138" s="24">
        <f t="shared" si="75"/>
        <v>0</v>
      </c>
      <c r="Z138" s="24">
        <f t="shared" si="75"/>
        <v>0</v>
      </c>
      <c r="AA138" s="24">
        <f t="shared" si="75"/>
        <v>0</v>
      </c>
      <c r="AB138" s="24">
        <f t="shared" si="77"/>
        <v>0</v>
      </c>
      <c r="AC138" s="24">
        <f t="shared" si="77"/>
        <v>0</v>
      </c>
      <c r="AD138" s="24">
        <f t="shared" si="77"/>
        <v>0</v>
      </c>
      <c r="AE138" s="24">
        <f t="shared" si="77"/>
        <v>0</v>
      </c>
      <c r="AF138" s="24">
        <f t="shared" si="77"/>
        <v>0</v>
      </c>
      <c r="AG138" s="24">
        <f t="shared" si="77"/>
        <v>0</v>
      </c>
      <c r="AH138" s="24">
        <f t="shared" si="77"/>
        <v>0</v>
      </c>
      <c r="AI138" s="24">
        <f t="shared" si="77"/>
        <v>0</v>
      </c>
      <c r="AJ138" s="24">
        <f t="shared" si="77"/>
        <v>0</v>
      </c>
      <c r="AK138" s="24">
        <f t="shared" si="77"/>
        <v>0</v>
      </c>
      <c r="AL138" s="24">
        <f t="shared" si="77"/>
        <v>0</v>
      </c>
      <c r="AM138" s="24">
        <f t="shared" si="77"/>
        <v>0</v>
      </c>
      <c r="AN138" s="24">
        <f t="shared" si="77"/>
        <v>0</v>
      </c>
      <c r="AO138" s="24">
        <f t="shared" si="77"/>
        <v>0</v>
      </c>
      <c r="AP138" s="24">
        <f t="shared" si="77"/>
        <v>0</v>
      </c>
      <c r="AQ138" s="24">
        <f t="shared" si="77"/>
        <v>0</v>
      </c>
      <c r="AR138" s="24">
        <f t="shared" si="77"/>
        <v>0</v>
      </c>
      <c r="AS138" s="24">
        <f t="shared" si="77"/>
        <v>0</v>
      </c>
      <c r="AT138" s="24">
        <f t="shared" si="77"/>
        <v>0</v>
      </c>
      <c r="AU138" s="24">
        <f t="shared" si="77"/>
        <v>0</v>
      </c>
      <c r="AV138" s="24">
        <f t="shared" si="77"/>
        <v>0</v>
      </c>
      <c r="AW138" s="24">
        <f t="shared" si="77"/>
        <v>0</v>
      </c>
      <c r="AX138" s="24">
        <f t="shared" si="77"/>
        <v>0</v>
      </c>
      <c r="AY138" s="24">
        <f t="shared" si="77"/>
        <v>0</v>
      </c>
      <c r="AZ138" s="24">
        <f t="shared" si="77"/>
        <v>0</v>
      </c>
      <c r="BA138" s="24">
        <f t="shared" si="77"/>
        <v>0</v>
      </c>
      <c r="BB138" s="24">
        <f t="shared" si="77"/>
        <v>0</v>
      </c>
      <c r="BC138" s="24">
        <f t="shared" si="77"/>
        <v>0</v>
      </c>
      <c r="BD138" s="24">
        <f t="shared" si="77"/>
        <v>0</v>
      </c>
      <c r="BE138" s="24">
        <f t="shared" si="77"/>
        <v>0</v>
      </c>
      <c r="BF138" s="24">
        <f t="shared" si="77"/>
        <v>0</v>
      </c>
      <c r="BG138" s="24">
        <f t="shared" si="77"/>
        <v>0</v>
      </c>
      <c r="BH138" s="24">
        <f t="shared" si="77"/>
        <v>0</v>
      </c>
      <c r="BI138" s="24">
        <f t="shared" si="77"/>
        <v>0</v>
      </c>
      <c r="BJ138" s="24">
        <f t="shared" si="77"/>
        <v>0</v>
      </c>
      <c r="BK138" s="24">
        <f t="shared" si="77"/>
        <v>0</v>
      </c>
      <c r="BL138" s="24">
        <f t="shared" si="76"/>
        <v>0</v>
      </c>
      <c r="BM138" s="24">
        <f t="shared" si="76"/>
        <v>0</v>
      </c>
      <c r="BN138" s="24">
        <f t="shared" si="76"/>
        <v>0</v>
      </c>
      <c r="BO138" s="24">
        <f t="shared" si="76"/>
        <v>0</v>
      </c>
      <c r="BP138" s="24">
        <f t="shared" si="76"/>
        <v>0</v>
      </c>
      <c r="BQ138" s="24">
        <f t="shared" si="76"/>
        <v>0</v>
      </c>
      <c r="BR138" s="24">
        <f t="shared" si="76"/>
        <v>0</v>
      </c>
      <c r="BS138" s="24">
        <f t="shared" si="76"/>
        <v>0</v>
      </c>
    </row>
    <row r="139" spans="5:71">
      <c r="E139" s="1">
        <v>54</v>
      </c>
      <c r="G139" s="102"/>
      <c r="H139" s="1">
        <f>H58</f>
        <v>0</v>
      </c>
      <c r="L139" s="24">
        <f t="shared" si="75"/>
        <v>0</v>
      </c>
      <c r="M139" s="24">
        <f t="shared" si="75"/>
        <v>0</v>
      </c>
      <c r="N139" s="24">
        <f t="shared" si="75"/>
        <v>0</v>
      </c>
      <c r="O139" s="24">
        <f t="shared" si="75"/>
        <v>0</v>
      </c>
      <c r="P139" s="24">
        <f t="shared" si="75"/>
        <v>0</v>
      </c>
      <c r="Q139" s="24">
        <f t="shared" si="75"/>
        <v>0</v>
      </c>
      <c r="R139" s="24">
        <f t="shared" si="75"/>
        <v>0</v>
      </c>
      <c r="S139" s="24">
        <f t="shared" si="75"/>
        <v>0</v>
      </c>
      <c r="T139" s="24">
        <f t="shared" si="75"/>
        <v>0</v>
      </c>
      <c r="U139" s="24">
        <f t="shared" si="75"/>
        <v>0</v>
      </c>
      <c r="V139" s="24">
        <f t="shared" si="75"/>
        <v>0</v>
      </c>
      <c r="W139" s="24">
        <f t="shared" si="75"/>
        <v>0</v>
      </c>
      <c r="X139" s="24">
        <f t="shared" si="75"/>
        <v>0</v>
      </c>
      <c r="Y139" s="24">
        <f t="shared" si="75"/>
        <v>0</v>
      </c>
      <c r="Z139" s="24">
        <f t="shared" si="75"/>
        <v>0</v>
      </c>
      <c r="AA139" s="24">
        <f t="shared" si="75"/>
        <v>0</v>
      </c>
      <c r="AB139" s="24">
        <f t="shared" si="77"/>
        <v>0</v>
      </c>
      <c r="AC139" s="24">
        <f t="shared" si="77"/>
        <v>0</v>
      </c>
      <c r="AD139" s="24">
        <f t="shared" si="77"/>
        <v>0</v>
      </c>
      <c r="AE139" s="24">
        <f t="shared" ref="AE139:BK139" si="78">IF(AE$82=0,0,VLOOKUP($E139,$E$5:$BS$77,AE$82+7,0))</f>
        <v>0</v>
      </c>
      <c r="AF139" s="24">
        <f t="shared" si="78"/>
        <v>0</v>
      </c>
      <c r="AG139" s="24">
        <f t="shared" si="78"/>
        <v>0</v>
      </c>
      <c r="AH139" s="24">
        <f t="shared" si="78"/>
        <v>0</v>
      </c>
      <c r="AI139" s="24">
        <f t="shared" si="78"/>
        <v>0</v>
      </c>
      <c r="AJ139" s="24">
        <f t="shared" si="78"/>
        <v>0</v>
      </c>
      <c r="AK139" s="24">
        <f t="shared" si="78"/>
        <v>0</v>
      </c>
      <c r="AL139" s="24">
        <f t="shared" si="78"/>
        <v>0</v>
      </c>
      <c r="AM139" s="24">
        <f t="shared" si="78"/>
        <v>0</v>
      </c>
      <c r="AN139" s="24">
        <f t="shared" si="78"/>
        <v>0</v>
      </c>
      <c r="AO139" s="24">
        <f t="shared" si="78"/>
        <v>0</v>
      </c>
      <c r="AP139" s="24">
        <f t="shared" si="78"/>
        <v>0</v>
      </c>
      <c r="AQ139" s="24">
        <f t="shared" si="78"/>
        <v>0</v>
      </c>
      <c r="AR139" s="24">
        <f t="shared" si="78"/>
        <v>0</v>
      </c>
      <c r="AS139" s="24">
        <f t="shared" si="78"/>
        <v>0</v>
      </c>
      <c r="AT139" s="24">
        <f t="shared" si="78"/>
        <v>0</v>
      </c>
      <c r="AU139" s="24">
        <f t="shared" si="78"/>
        <v>0</v>
      </c>
      <c r="AV139" s="24">
        <f t="shared" si="78"/>
        <v>0</v>
      </c>
      <c r="AW139" s="24">
        <f t="shared" si="78"/>
        <v>0</v>
      </c>
      <c r="AX139" s="24">
        <f t="shared" si="78"/>
        <v>0</v>
      </c>
      <c r="AY139" s="24">
        <f t="shared" si="78"/>
        <v>0</v>
      </c>
      <c r="AZ139" s="24">
        <f t="shared" si="78"/>
        <v>0</v>
      </c>
      <c r="BA139" s="24">
        <f t="shared" si="78"/>
        <v>0</v>
      </c>
      <c r="BB139" s="24">
        <f t="shared" si="78"/>
        <v>0</v>
      </c>
      <c r="BC139" s="24">
        <f t="shared" si="78"/>
        <v>0</v>
      </c>
      <c r="BD139" s="24">
        <f t="shared" si="78"/>
        <v>0</v>
      </c>
      <c r="BE139" s="24">
        <f t="shared" si="78"/>
        <v>0</v>
      </c>
      <c r="BF139" s="24">
        <f t="shared" si="78"/>
        <v>0</v>
      </c>
      <c r="BG139" s="24">
        <f t="shared" si="78"/>
        <v>0</v>
      </c>
      <c r="BH139" s="24">
        <f t="shared" si="78"/>
        <v>0</v>
      </c>
      <c r="BI139" s="24">
        <f t="shared" si="78"/>
        <v>0</v>
      </c>
      <c r="BJ139" s="24">
        <f t="shared" si="78"/>
        <v>0</v>
      </c>
      <c r="BK139" s="24">
        <f t="shared" si="78"/>
        <v>0</v>
      </c>
      <c r="BL139" s="24">
        <f t="shared" si="76"/>
        <v>0</v>
      </c>
      <c r="BM139" s="24">
        <f t="shared" si="76"/>
        <v>0</v>
      </c>
      <c r="BN139" s="24">
        <f t="shared" si="76"/>
        <v>0</v>
      </c>
      <c r="BO139" s="24">
        <f t="shared" si="76"/>
        <v>0</v>
      </c>
      <c r="BP139" s="24">
        <f t="shared" si="76"/>
        <v>0</v>
      </c>
      <c r="BQ139" s="24">
        <f t="shared" si="76"/>
        <v>0</v>
      </c>
      <c r="BR139" s="24">
        <f t="shared" si="76"/>
        <v>0</v>
      </c>
      <c r="BS139" s="24">
        <f t="shared" si="76"/>
        <v>0</v>
      </c>
    </row>
    <row r="140" spans="5:71">
      <c r="E140" s="1">
        <v>55</v>
      </c>
    </row>
    <row r="141" spans="5:71">
      <c r="E141" s="1">
        <v>56</v>
      </c>
      <c r="G141" s="16" t="s">
        <v>1</v>
      </c>
      <c r="H141" s="16"/>
      <c r="I141" s="16"/>
      <c r="J141" s="17"/>
      <c r="K141" s="17"/>
      <c r="L141" s="339">
        <f>SUM(L143:L158)</f>
        <v>0</v>
      </c>
      <c r="M141" s="339">
        <f t="shared" ref="M141:BS141" si="79">SUM(M143:M158)</f>
        <v>0</v>
      </c>
      <c r="N141" s="339">
        <f t="shared" si="79"/>
        <v>0</v>
      </c>
      <c r="O141" s="339">
        <f t="shared" si="79"/>
        <v>0</v>
      </c>
      <c r="P141" s="339">
        <f t="shared" si="79"/>
        <v>0</v>
      </c>
      <c r="Q141" s="339">
        <f t="shared" si="79"/>
        <v>0</v>
      </c>
      <c r="R141" s="339">
        <f t="shared" si="79"/>
        <v>0</v>
      </c>
      <c r="S141" s="339">
        <f t="shared" si="79"/>
        <v>0</v>
      </c>
      <c r="T141" s="339">
        <f t="shared" si="79"/>
        <v>2003.25</v>
      </c>
      <c r="U141" s="339">
        <f t="shared" si="79"/>
        <v>2000</v>
      </c>
      <c r="V141" s="339">
        <f t="shared" si="79"/>
        <v>2003.25</v>
      </c>
      <c r="W141" s="339">
        <f t="shared" si="79"/>
        <v>2003.25</v>
      </c>
      <c r="X141" s="339">
        <f t="shared" si="79"/>
        <v>2006.5</v>
      </c>
      <c r="Y141" s="339">
        <f t="shared" si="79"/>
        <v>2009.75</v>
      </c>
      <c r="Z141" s="339">
        <f t="shared" si="79"/>
        <v>2016.25</v>
      </c>
      <c r="AA141" s="339">
        <f t="shared" si="79"/>
        <v>2026</v>
      </c>
      <c r="AB141" s="339">
        <f t="shared" si="79"/>
        <v>2042.25</v>
      </c>
      <c r="AC141" s="339">
        <f t="shared" si="79"/>
        <v>2068.25</v>
      </c>
      <c r="AD141" s="339">
        <f t="shared" si="79"/>
        <v>2110.5</v>
      </c>
      <c r="AE141" s="339">
        <f t="shared" si="79"/>
        <v>2178.75</v>
      </c>
      <c r="AF141" s="339">
        <f t="shared" si="79"/>
        <v>2023.4</v>
      </c>
      <c r="AG141" s="339">
        <f t="shared" si="79"/>
        <v>2024.57</v>
      </c>
      <c r="AH141" s="339">
        <f t="shared" si="79"/>
        <v>2025.7985000000001</v>
      </c>
      <c r="AI141" s="339">
        <f t="shared" si="79"/>
        <v>2027.0884249999999</v>
      </c>
      <c r="AJ141" s="339">
        <f t="shared" si="79"/>
        <v>2028.44284625</v>
      </c>
      <c r="AK141" s="339">
        <f t="shared" si="79"/>
        <v>2029.8649885625</v>
      </c>
      <c r="AL141" s="339">
        <f t="shared" si="79"/>
        <v>2031.3582379906252</v>
      </c>
      <c r="AM141" s="339">
        <f t="shared" si="79"/>
        <v>2032.9261498901562</v>
      </c>
      <c r="AN141" s="339">
        <f t="shared" si="79"/>
        <v>2034.5724573846642</v>
      </c>
      <c r="AO141" s="339">
        <f t="shared" si="79"/>
        <v>2036.3010802538972</v>
      </c>
      <c r="AP141" s="339">
        <f t="shared" si="79"/>
        <v>2038.1161342665921</v>
      </c>
      <c r="AQ141" s="339">
        <f t="shared" si="79"/>
        <v>2040.0219409799217</v>
      </c>
      <c r="AR141" s="339">
        <f t="shared" si="79"/>
        <v>2042.0230380289179</v>
      </c>
      <c r="AS141" s="339">
        <f t="shared" si="79"/>
        <v>2044.1241899303639</v>
      </c>
      <c r="AT141" s="339">
        <f t="shared" si="79"/>
        <v>2046.330399426882</v>
      </c>
      <c r="AU141" s="339">
        <f t="shared" si="79"/>
        <v>2048.6469193982261</v>
      </c>
      <c r="AV141" s="339">
        <f t="shared" si="79"/>
        <v>2051.0792653681374</v>
      </c>
      <c r="AW141" s="339">
        <f t="shared" si="79"/>
        <v>2053.6332286365441</v>
      </c>
      <c r="AX141" s="339">
        <f t="shared" si="79"/>
        <v>2056.3148900683714</v>
      </c>
      <c r="AY141" s="339">
        <f t="shared" si="79"/>
        <v>2059.1306345717903</v>
      </c>
      <c r="AZ141" s="339">
        <f t="shared" si="79"/>
        <v>2062.0871663003791</v>
      </c>
      <c r="BA141" s="339">
        <f t="shared" si="79"/>
        <v>2065.1915246153985</v>
      </c>
      <c r="BB141" s="339">
        <f t="shared" si="79"/>
        <v>2068.4511008461686</v>
      </c>
      <c r="BC141" s="339">
        <f t="shared" si="79"/>
        <v>2071.8736558884766</v>
      </c>
      <c r="BD141" s="339">
        <f t="shared" si="79"/>
        <v>2075.4673386829008</v>
      </c>
      <c r="BE141" s="339">
        <f t="shared" si="79"/>
        <v>2079.2407056170459</v>
      </c>
      <c r="BF141" s="339">
        <f t="shared" si="79"/>
        <v>2083.2027408978979</v>
      </c>
      <c r="BG141" s="339">
        <f t="shared" si="79"/>
        <v>2087.3628779427927</v>
      </c>
      <c r="BH141" s="339">
        <f t="shared" si="79"/>
        <v>2091.7310218399325</v>
      </c>
      <c r="BI141" s="339">
        <f t="shared" si="79"/>
        <v>2096.3175729319291</v>
      </c>
      <c r="BJ141" s="339">
        <f t="shared" si="79"/>
        <v>2101.1334515785256</v>
      </c>
      <c r="BK141" s="339">
        <f t="shared" si="79"/>
        <v>2106.1901241574519</v>
      </c>
      <c r="BL141" s="339">
        <f t="shared" si="79"/>
        <v>2111.4996303653243</v>
      </c>
      <c r="BM141" s="339">
        <f t="shared" si="79"/>
        <v>2117.0746118835914</v>
      </c>
      <c r="BN141" s="339">
        <f t="shared" si="79"/>
        <v>2122.9283424777705</v>
      </c>
      <c r="BO141" s="339">
        <f t="shared" si="79"/>
        <v>2129.074759601659</v>
      </c>
      <c r="BP141" s="339">
        <f t="shared" si="79"/>
        <v>2135.5284975817412</v>
      </c>
      <c r="BQ141" s="339">
        <f t="shared" si="79"/>
        <v>2142.3049224608289</v>
      </c>
      <c r="BR141" s="339">
        <f t="shared" si="79"/>
        <v>2149.4201685838707</v>
      </c>
      <c r="BS141" s="339">
        <f t="shared" si="79"/>
        <v>2156.891177013064</v>
      </c>
    </row>
    <row r="142" spans="5:71">
      <c r="E142" s="1">
        <v>57</v>
      </c>
      <c r="G142" s="109"/>
      <c r="L142" s="343"/>
      <c r="M142" s="343"/>
      <c r="N142" s="343"/>
      <c r="O142" s="343"/>
      <c r="P142" s="343"/>
      <c r="Q142" s="343"/>
      <c r="R142" s="343"/>
      <c r="S142" s="343"/>
      <c r="T142" s="343"/>
      <c r="U142" s="343"/>
      <c r="V142" s="343"/>
      <c r="W142" s="343"/>
      <c r="X142" s="343"/>
      <c r="Y142" s="343"/>
      <c r="Z142" s="343"/>
      <c r="AA142" s="343"/>
      <c r="AB142" s="343"/>
      <c r="AC142" s="343"/>
      <c r="AD142" s="343"/>
      <c r="AE142" s="343"/>
      <c r="AF142" s="343"/>
      <c r="AG142" s="343"/>
      <c r="AH142" s="343"/>
      <c r="AI142" s="343"/>
      <c r="AJ142" s="343"/>
      <c r="AK142" s="343"/>
      <c r="AL142" s="343"/>
      <c r="AM142" s="343"/>
      <c r="AN142" s="343"/>
      <c r="AO142" s="343"/>
      <c r="AP142" s="343"/>
      <c r="AQ142" s="343"/>
      <c r="AR142" s="343"/>
      <c r="AS142" s="343"/>
      <c r="AT142" s="343"/>
      <c r="AU142" s="343"/>
      <c r="AV142" s="343"/>
      <c r="AW142" s="343"/>
      <c r="AX142" s="343"/>
      <c r="AY142" s="343"/>
      <c r="AZ142" s="343"/>
      <c r="BA142" s="343"/>
      <c r="BB142" s="343"/>
      <c r="BC142" s="343"/>
      <c r="BD142" s="343"/>
      <c r="BE142" s="343"/>
      <c r="BF142" s="343"/>
      <c r="BG142" s="343"/>
      <c r="BH142" s="343"/>
      <c r="BI142" s="343"/>
      <c r="BJ142" s="343"/>
      <c r="BK142" s="343"/>
      <c r="BL142" s="343"/>
      <c r="BM142" s="343"/>
      <c r="BN142" s="343"/>
      <c r="BO142" s="343"/>
      <c r="BP142" s="343"/>
      <c r="BQ142" s="343"/>
      <c r="BR142" s="343"/>
      <c r="BS142" s="343"/>
    </row>
    <row r="143" spans="5:71">
      <c r="E143" s="1">
        <v>58</v>
      </c>
      <c r="G143" s="109"/>
      <c r="H143" s="1" t="str">
        <f>H62</f>
        <v>Merchant A</v>
      </c>
      <c r="J143" s="2"/>
      <c r="L143" s="342">
        <f>IF(L$82=0,0,VLOOKUP($E143,$E$5:$BS$77,L$82+7,0))</f>
        <v>0</v>
      </c>
      <c r="M143" s="342">
        <f t="shared" ref="L143:BS147" si="80">IF(M$82=0,0,VLOOKUP($E143,$E$5:$BS$77,M$82+7,0))</f>
        <v>0</v>
      </c>
      <c r="N143" s="342">
        <f t="shared" si="80"/>
        <v>0</v>
      </c>
      <c r="O143" s="342">
        <f t="shared" si="80"/>
        <v>0</v>
      </c>
      <c r="P143" s="342">
        <f t="shared" si="80"/>
        <v>0</v>
      </c>
      <c r="Q143" s="342">
        <f t="shared" si="80"/>
        <v>0</v>
      </c>
      <c r="R143" s="342">
        <f t="shared" si="80"/>
        <v>0</v>
      </c>
      <c r="S143" s="342">
        <f t="shared" si="80"/>
        <v>0</v>
      </c>
      <c r="T143" s="342">
        <f t="shared" si="80"/>
        <v>0</v>
      </c>
      <c r="U143" s="342">
        <f t="shared" si="80"/>
        <v>0</v>
      </c>
      <c r="V143" s="342">
        <f t="shared" si="80"/>
        <v>0</v>
      </c>
      <c r="W143" s="342">
        <f t="shared" si="80"/>
        <v>0</v>
      </c>
      <c r="X143" s="342">
        <f t="shared" si="80"/>
        <v>0</v>
      </c>
      <c r="Y143" s="342">
        <f t="shared" si="80"/>
        <v>0</v>
      </c>
      <c r="Z143" s="342">
        <f t="shared" si="80"/>
        <v>0</v>
      </c>
      <c r="AA143" s="342">
        <f t="shared" si="80"/>
        <v>0</v>
      </c>
      <c r="AB143" s="342">
        <f t="shared" si="80"/>
        <v>0</v>
      </c>
      <c r="AC143" s="342">
        <f t="shared" si="80"/>
        <v>0</v>
      </c>
      <c r="AD143" s="342">
        <f t="shared" si="80"/>
        <v>0</v>
      </c>
      <c r="AE143" s="342">
        <f t="shared" si="80"/>
        <v>0</v>
      </c>
      <c r="AF143" s="342">
        <f t="shared" si="80"/>
        <v>0</v>
      </c>
      <c r="AG143" s="342">
        <f t="shared" si="80"/>
        <v>0</v>
      </c>
      <c r="AH143" s="342">
        <f t="shared" si="80"/>
        <v>0</v>
      </c>
      <c r="AI143" s="342">
        <f t="shared" si="80"/>
        <v>0</v>
      </c>
      <c r="AJ143" s="342">
        <f t="shared" si="80"/>
        <v>0</v>
      </c>
      <c r="AK143" s="342">
        <f t="shared" si="80"/>
        <v>0</v>
      </c>
      <c r="AL143" s="342">
        <f t="shared" si="80"/>
        <v>0</v>
      </c>
      <c r="AM143" s="342">
        <f t="shared" si="80"/>
        <v>0</v>
      </c>
      <c r="AN143" s="342">
        <f t="shared" si="80"/>
        <v>0</v>
      </c>
      <c r="AO143" s="342">
        <f t="shared" si="80"/>
        <v>0</v>
      </c>
      <c r="AP143" s="342">
        <f t="shared" si="80"/>
        <v>0</v>
      </c>
      <c r="AQ143" s="342">
        <f t="shared" si="80"/>
        <v>0</v>
      </c>
      <c r="AR143" s="342">
        <f t="shared" si="80"/>
        <v>0</v>
      </c>
      <c r="AS143" s="342">
        <f t="shared" si="80"/>
        <v>0</v>
      </c>
      <c r="AT143" s="342">
        <f t="shared" si="80"/>
        <v>0</v>
      </c>
      <c r="AU143" s="342">
        <f t="shared" si="80"/>
        <v>0</v>
      </c>
      <c r="AV143" s="342">
        <f t="shared" si="80"/>
        <v>0</v>
      </c>
      <c r="AW143" s="342">
        <f t="shared" si="80"/>
        <v>0</v>
      </c>
      <c r="AX143" s="342">
        <f t="shared" si="80"/>
        <v>0</v>
      </c>
      <c r="AY143" s="342">
        <f t="shared" si="80"/>
        <v>0</v>
      </c>
      <c r="AZ143" s="342">
        <f t="shared" si="80"/>
        <v>0</v>
      </c>
      <c r="BA143" s="342">
        <f t="shared" si="80"/>
        <v>0</v>
      </c>
      <c r="BB143" s="342">
        <f t="shared" si="80"/>
        <v>0</v>
      </c>
      <c r="BC143" s="342">
        <f t="shared" si="80"/>
        <v>0</v>
      </c>
      <c r="BD143" s="342">
        <f t="shared" si="80"/>
        <v>0</v>
      </c>
      <c r="BE143" s="342">
        <f t="shared" si="80"/>
        <v>0</v>
      </c>
      <c r="BF143" s="342">
        <f t="shared" si="80"/>
        <v>0</v>
      </c>
      <c r="BG143" s="342">
        <f t="shared" si="80"/>
        <v>0</v>
      </c>
      <c r="BH143" s="342">
        <f t="shared" si="80"/>
        <v>0</v>
      </c>
      <c r="BI143" s="342">
        <f t="shared" si="80"/>
        <v>0</v>
      </c>
      <c r="BJ143" s="342">
        <f t="shared" si="80"/>
        <v>0</v>
      </c>
      <c r="BK143" s="342">
        <f t="shared" si="80"/>
        <v>0</v>
      </c>
      <c r="BL143" s="342">
        <f t="shared" si="80"/>
        <v>0</v>
      </c>
      <c r="BM143" s="342">
        <f t="shared" si="80"/>
        <v>0</v>
      </c>
      <c r="BN143" s="342">
        <f t="shared" si="80"/>
        <v>0</v>
      </c>
      <c r="BO143" s="342">
        <f t="shared" si="80"/>
        <v>0</v>
      </c>
      <c r="BP143" s="342">
        <f t="shared" si="80"/>
        <v>0</v>
      </c>
      <c r="BQ143" s="342">
        <f t="shared" si="80"/>
        <v>0</v>
      </c>
      <c r="BR143" s="342">
        <f t="shared" si="80"/>
        <v>0</v>
      </c>
      <c r="BS143" s="342">
        <f t="shared" si="80"/>
        <v>0</v>
      </c>
    </row>
    <row r="144" spans="5:71">
      <c r="E144" s="1">
        <v>59</v>
      </c>
      <c r="G144" s="110"/>
      <c r="H144" s="1" t="str">
        <f t="shared" ref="H144:H157" si="81">H63</f>
        <v>Merchant B</v>
      </c>
      <c r="J144" s="2"/>
      <c r="L144" s="342">
        <f>IF(L$82=0,0,VLOOKUP($E144,$E$5:$BS$77,L$82+7,0))</f>
        <v>0</v>
      </c>
      <c r="M144" s="342">
        <f t="shared" si="80"/>
        <v>0</v>
      </c>
      <c r="N144" s="342">
        <f t="shared" si="80"/>
        <v>0</v>
      </c>
      <c r="O144" s="342">
        <f t="shared" si="80"/>
        <v>0</v>
      </c>
      <c r="P144" s="342">
        <f t="shared" si="80"/>
        <v>0</v>
      </c>
      <c r="Q144" s="342">
        <f t="shared" si="80"/>
        <v>0</v>
      </c>
      <c r="R144" s="342">
        <f t="shared" si="80"/>
        <v>0</v>
      </c>
      <c r="S144" s="342">
        <f t="shared" si="80"/>
        <v>0</v>
      </c>
      <c r="T144" s="342">
        <f t="shared" si="80"/>
        <v>0</v>
      </c>
      <c r="U144" s="342">
        <f t="shared" si="80"/>
        <v>0</v>
      </c>
      <c r="V144" s="342">
        <f t="shared" si="80"/>
        <v>0</v>
      </c>
      <c r="W144" s="342">
        <f t="shared" si="80"/>
        <v>0</v>
      </c>
      <c r="X144" s="342">
        <f t="shared" si="80"/>
        <v>0</v>
      </c>
      <c r="Y144" s="342">
        <f t="shared" si="80"/>
        <v>0</v>
      </c>
      <c r="Z144" s="342">
        <f t="shared" si="80"/>
        <v>0</v>
      </c>
      <c r="AA144" s="342">
        <f t="shared" si="80"/>
        <v>0</v>
      </c>
      <c r="AB144" s="342">
        <f t="shared" si="80"/>
        <v>0</v>
      </c>
      <c r="AC144" s="342">
        <f t="shared" si="80"/>
        <v>0</v>
      </c>
      <c r="AD144" s="342">
        <f t="shared" si="80"/>
        <v>0</v>
      </c>
      <c r="AE144" s="342">
        <f t="shared" si="80"/>
        <v>0</v>
      </c>
      <c r="AF144" s="342">
        <f t="shared" si="80"/>
        <v>0</v>
      </c>
      <c r="AG144" s="342">
        <f t="shared" si="80"/>
        <v>0</v>
      </c>
      <c r="AH144" s="342">
        <f t="shared" si="80"/>
        <v>0</v>
      </c>
      <c r="AI144" s="342">
        <f t="shared" si="80"/>
        <v>0</v>
      </c>
      <c r="AJ144" s="342">
        <f t="shared" si="80"/>
        <v>0</v>
      </c>
      <c r="AK144" s="342">
        <f t="shared" si="80"/>
        <v>0</v>
      </c>
      <c r="AL144" s="342">
        <f t="shared" si="80"/>
        <v>0</v>
      </c>
      <c r="AM144" s="342">
        <f t="shared" si="80"/>
        <v>0</v>
      </c>
      <c r="AN144" s="342">
        <f t="shared" si="80"/>
        <v>0</v>
      </c>
      <c r="AO144" s="342">
        <f t="shared" si="80"/>
        <v>0</v>
      </c>
      <c r="AP144" s="342">
        <f t="shared" si="80"/>
        <v>0</v>
      </c>
      <c r="AQ144" s="342">
        <f t="shared" si="80"/>
        <v>0</v>
      </c>
      <c r="AR144" s="342">
        <f t="shared" si="80"/>
        <v>0</v>
      </c>
      <c r="AS144" s="342">
        <f t="shared" si="80"/>
        <v>0</v>
      </c>
      <c r="AT144" s="342">
        <f t="shared" si="80"/>
        <v>0</v>
      </c>
      <c r="AU144" s="342">
        <f t="shared" si="80"/>
        <v>0</v>
      </c>
      <c r="AV144" s="342">
        <f t="shared" si="80"/>
        <v>0</v>
      </c>
      <c r="AW144" s="342">
        <f t="shared" si="80"/>
        <v>0</v>
      </c>
      <c r="AX144" s="342">
        <f t="shared" si="80"/>
        <v>0</v>
      </c>
      <c r="AY144" s="342">
        <f t="shared" si="80"/>
        <v>0</v>
      </c>
      <c r="AZ144" s="342">
        <f t="shared" si="80"/>
        <v>0</v>
      </c>
      <c r="BA144" s="342">
        <f t="shared" si="80"/>
        <v>0</v>
      </c>
      <c r="BB144" s="342">
        <f t="shared" si="80"/>
        <v>0</v>
      </c>
      <c r="BC144" s="342">
        <f t="shared" si="80"/>
        <v>0</v>
      </c>
      <c r="BD144" s="342">
        <f t="shared" si="80"/>
        <v>0</v>
      </c>
      <c r="BE144" s="342">
        <f t="shared" si="80"/>
        <v>0</v>
      </c>
      <c r="BF144" s="342">
        <f t="shared" si="80"/>
        <v>0</v>
      </c>
      <c r="BG144" s="342">
        <f t="shared" si="80"/>
        <v>0</v>
      </c>
      <c r="BH144" s="342">
        <f t="shared" si="80"/>
        <v>0</v>
      </c>
      <c r="BI144" s="342">
        <f t="shared" si="80"/>
        <v>0</v>
      </c>
      <c r="BJ144" s="342">
        <f t="shared" si="80"/>
        <v>0</v>
      </c>
      <c r="BK144" s="342">
        <f t="shared" si="80"/>
        <v>0</v>
      </c>
      <c r="BL144" s="342">
        <f t="shared" si="80"/>
        <v>0</v>
      </c>
      <c r="BM144" s="342">
        <f t="shared" si="80"/>
        <v>0</v>
      </c>
      <c r="BN144" s="342">
        <f t="shared" si="80"/>
        <v>0</v>
      </c>
      <c r="BO144" s="342">
        <f t="shared" si="80"/>
        <v>0</v>
      </c>
      <c r="BP144" s="342">
        <f t="shared" si="80"/>
        <v>0</v>
      </c>
      <c r="BQ144" s="342">
        <f t="shared" si="80"/>
        <v>0</v>
      </c>
      <c r="BR144" s="342">
        <f t="shared" si="80"/>
        <v>0</v>
      </c>
      <c r="BS144" s="342">
        <f t="shared" si="80"/>
        <v>0</v>
      </c>
    </row>
    <row r="145" spans="5:71">
      <c r="E145" s="1">
        <v>60</v>
      </c>
      <c r="G145" s="110"/>
      <c r="H145" s="1" t="str">
        <f t="shared" si="81"/>
        <v>Merchant C</v>
      </c>
      <c r="J145" s="2"/>
      <c r="L145" s="342">
        <f>IF(L$82=0,0,VLOOKUP($E145,$E$5:$BS$77,L$82+7,0))</f>
        <v>0</v>
      </c>
      <c r="M145" s="342">
        <f t="shared" si="80"/>
        <v>0</v>
      </c>
      <c r="N145" s="342">
        <f t="shared" si="80"/>
        <v>0</v>
      </c>
      <c r="O145" s="342">
        <f t="shared" si="80"/>
        <v>0</v>
      </c>
      <c r="P145" s="342">
        <f t="shared" si="80"/>
        <v>0</v>
      </c>
      <c r="Q145" s="342">
        <f t="shared" si="80"/>
        <v>0</v>
      </c>
      <c r="R145" s="342">
        <f t="shared" si="80"/>
        <v>0</v>
      </c>
      <c r="S145" s="342">
        <f t="shared" si="80"/>
        <v>0</v>
      </c>
      <c r="T145" s="342">
        <f t="shared" si="80"/>
        <v>0</v>
      </c>
      <c r="U145" s="342">
        <f t="shared" si="80"/>
        <v>0</v>
      </c>
      <c r="V145" s="342">
        <f t="shared" si="80"/>
        <v>0</v>
      </c>
      <c r="W145" s="342">
        <f t="shared" si="80"/>
        <v>0</v>
      </c>
      <c r="X145" s="342">
        <f t="shared" si="80"/>
        <v>0</v>
      </c>
      <c r="Y145" s="342">
        <f t="shared" si="80"/>
        <v>0</v>
      </c>
      <c r="Z145" s="342">
        <f t="shared" si="80"/>
        <v>0</v>
      </c>
      <c r="AA145" s="342">
        <f t="shared" si="80"/>
        <v>0</v>
      </c>
      <c r="AB145" s="342">
        <f t="shared" si="80"/>
        <v>0</v>
      </c>
      <c r="AC145" s="342">
        <f t="shared" si="80"/>
        <v>0</v>
      </c>
      <c r="AD145" s="342">
        <f t="shared" si="80"/>
        <v>0</v>
      </c>
      <c r="AE145" s="342">
        <f t="shared" si="80"/>
        <v>0</v>
      </c>
      <c r="AF145" s="342">
        <f t="shared" si="80"/>
        <v>0</v>
      </c>
      <c r="AG145" s="342">
        <f t="shared" si="80"/>
        <v>0</v>
      </c>
      <c r="AH145" s="342">
        <f t="shared" si="80"/>
        <v>0</v>
      </c>
      <c r="AI145" s="342">
        <f t="shared" si="80"/>
        <v>0</v>
      </c>
      <c r="AJ145" s="342">
        <f t="shared" si="80"/>
        <v>0</v>
      </c>
      <c r="AK145" s="342">
        <f t="shared" si="80"/>
        <v>0</v>
      </c>
      <c r="AL145" s="342">
        <f t="shared" si="80"/>
        <v>0</v>
      </c>
      <c r="AM145" s="342">
        <f t="shared" si="80"/>
        <v>0</v>
      </c>
      <c r="AN145" s="342">
        <f t="shared" si="80"/>
        <v>0</v>
      </c>
      <c r="AO145" s="342">
        <f t="shared" si="80"/>
        <v>0</v>
      </c>
      <c r="AP145" s="342">
        <f t="shared" si="80"/>
        <v>0</v>
      </c>
      <c r="AQ145" s="342">
        <f t="shared" si="80"/>
        <v>0</v>
      </c>
      <c r="AR145" s="342">
        <f t="shared" si="80"/>
        <v>0</v>
      </c>
      <c r="AS145" s="342">
        <f t="shared" si="80"/>
        <v>0</v>
      </c>
      <c r="AT145" s="342">
        <f t="shared" si="80"/>
        <v>0</v>
      </c>
      <c r="AU145" s="342">
        <f t="shared" si="80"/>
        <v>0</v>
      </c>
      <c r="AV145" s="342">
        <f t="shared" si="80"/>
        <v>0</v>
      </c>
      <c r="AW145" s="342">
        <f t="shared" si="80"/>
        <v>0</v>
      </c>
      <c r="AX145" s="342">
        <f t="shared" si="80"/>
        <v>0</v>
      </c>
      <c r="AY145" s="342">
        <f t="shared" si="80"/>
        <v>0</v>
      </c>
      <c r="AZ145" s="342">
        <f t="shared" si="80"/>
        <v>0</v>
      </c>
      <c r="BA145" s="342">
        <f t="shared" si="80"/>
        <v>0</v>
      </c>
      <c r="BB145" s="342">
        <f t="shared" si="80"/>
        <v>0</v>
      </c>
      <c r="BC145" s="342">
        <f t="shared" si="80"/>
        <v>0</v>
      </c>
      <c r="BD145" s="342">
        <f t="shared" si="80"/>
        <v>0</v>
      </c>
      <c r="BE145" s="342">
        <f t="shared" si="80"/>
        <v>0</v>
      </c>
      <c r="BF145" s="342">
        <f t="shared" si="80"/>
        <v>0</v>
      </c>
      <c r="BG145" s="342">
        <f t="shared" si="80"/>
        <v>0</v>
      </c>
      <c r="BH145" s="342">
        <f t="shared" si="80"/>
        <v>0</v>
      </c>
      <c r="BI145" s="342">
        <f t="shared" si="80"/>
        <v>0</v>
      </c>
      <c r="BJ145" s="342">
        <f t="shared" si="80"/>
        <v>0</v>
      </c>
      <c r="BK145" s="342">
        <f t="shared" si="80"/>
        <v>0</v>
      </c>
      <c r="BL145" s="342">
        <f t="shared" si="80"/>
        <v>0</v>
      </c>
      <c r="BM145" s="342">
        <f t="shared" si="80"/>
        <v>0</v>
      </c>
      <c r="BN145" s="342">
        <f t="shared" si="80"/>
        <v>0</v>
      </c>
      <c r="BO145" s="342">
        <f t="shared" si="80"/>
        <v>0</v>
      </c>
      <c r="BP145" s="342">
        <f t="shared" si="80"/>
        <v>0</v>
      </c>
      <c r="BQ145" s="342">
        <f t="shared" si="80"/>
        <v>0</v>
      </c>
      <c r="BR145" s="342">
        <f t="shared" si="80"/>
        <v>0</v>
      </c>
      <c r="BS145" s="342">
        <f t="shared" si="80"/>
        <v>0</v>
      </c>
    </row>
    <row r="146" spans="5:71">
      <c r="E146" s="1">
        <v>61</v>
      </c>
      <c r="G146" s="1"/>
      <c r="H146" s="1" t="str">
        <f t="shared" si="81"/>
        <v>Merchant D</v>
      </c>
      <c r="J146" s="2"/>
      <c r="L146" s="342">
        <f t="shared" si="80"/>
        <v>0</v>
      </c>
      <c r="M146" s="342">
        <f t="shared" si="80"/>
        <v>0</v>
      </c>
      <c r="N146" s="342">
        <f t="shared" si="80"/>
        <v>0</v>
      </c>
      <c r="O146" s="342">
        <f t="shared" si="80"/>
        <v>0</v>
      </c>
      <c r="P146" s="342">
        <f t="shared" si="80"/>
        <v>0</v>
      </c>
      <c r="Q146" s="342">
        <f t="shared" si="80"/>
        <v>0</v>
      </c>
      <c r="R146" s="342">
        <f t="shared" si="80"/>
        <v>0</v>
      </c>
      <c r="S146" s="342">
        <f t="shared" si="80"/>
        <v>0</v>
      </c>
      <c r="T146" s="342">
        <f t="shared" si="80"/>
        <v>0</v>
      </c>
      <c r="U146" s="342">
        <f t="shared" si="80"/>
        <v>0</v>
      </c>
      <c r="V146" s="342">
        <f t="shared" si="80"/>
        <v>0</v>
      </c>
      <c r="W146" s="342">
        <f t="shared" si="80"/>
        <v>0</v>
      </c>
      <c r="X146" s="342">
        <f t="shared" si="80"/>
        <v>0</v>
      </c>
      <c r="Y146" s="342">
        <f t="shared" si="80"/>
        <v>0</v>
      </c>
      <c r="Z146" s="342">
        <f t="shared" si="80"/>
        <v>0</v>
      </c>
      <c r="AA146" s="342">
        <f t="shared" si="80"/>
        <v>0</v>
      </c>
      <c r="AB146" s="342">
        <f t="shared" si="80"/>
        <v>0</v>
      </c>
      <c r="AC146" s="342">
        <f t="shared" si="80"/>
        <v>0</v>
      </c>
      <c r="AD146" s="342">
        <f t="shared" si="80"/>
        <v>0</v>
      </c>
      <c r="AE146" s="342">
        <f t="shared" si="80"/>
        <v>0</v>
      </c>
      <c r="AF146" s="342">
        <f t="shared" si="80"/>
        <v>0</v>
      </c>
      <c r="AG146" s="342">
        <f t="shared" si="80"/>
        <v>0</v>
      </c>
      <c r="AH146" s="342">
        <f t="shared" si="80"/>
        <v>0</v>
      </c>
      <c r="AI146" s="342">
        <f t="shared" si="80"/>
        <v>0</v>
      </c>
      <c r="AJ146" s="342">
        <f t="shared" si="80"/>
        <v>0</v>
      </c>
      <c r="AK146" s="342">
        <f t="shared" si="80"/>
        <v>0</v>
      </c>
      <c r="AL146" s="342">
        <f t="shared" si="80"/>
        <v>0</v>
      </c>
      <c r="AM146" s="342">
        <f t="shared" si="80"/>
        <v>0</v>
      </c>
      <c r="AN146" s="342">
        <f t="shared" si="80"/>
        <v>0</v>
      </c>
      <c r="AO146" s="342">
        <f t="shared" si="80"/>
        <v>0</v>
      </c>
      <c r="AP146" s="342">
        <f t="shared" si="80"/>
        <v>0</v>
      </c>
      <c r="AQ146" s="342">
        <f t="shared" si="80"/>
        <v>0</v>
      </c>
      <c r="AR146" s="342">
        <f t="shared" si="80"/>
        <v>0</v>
      </c>
      <c r="AS146" s="342">
        <f t="shared" si="80"/>
        <v>0</v>
      </c>
      <c r="AT146" s="342">
        <f t="shared" si="80"/>
        <v>0</v>
      </c>
      <c r="AU146" s="342">
        <f t="shared" si="80"/>
        <v>0</v>
      </c>
      <c r="AV146" s="342">
        <f t="shared" si="80"/>
        <v>0</v>
      </c>
      <c r="AW146" s="342">
        <f t="shared" si="80"/>
        <v>0</v>
      </c>
      <c r="AX146" s="342">
        <f t="shared" si="80"/>
        <v>0</v>
      </c>
      <c r="AY146" s="342">
        <f t="shared" si="80"/>
        <v>0</v>
      </c>
      <c r="AZ146" s="342">
        <f t="shared" si="80"/>
        <v>0</v>
      </c>
      <c r="BA146" s="342">
        <f t="shared" si="80"/>
        <v>0</v>
      </c>
      <c r="BB146" s="342">
        <f t="shared" si="80"/>
        <v>0</v>
      </c>
      <c r="BC146" s="342">
        <f t="shared" si="80"/>
        <v>0</v>
      </c>
      <c r="BD146" s="342">
        <f t="shared" si="80"/>
        <v>0</v>
      </c>
      <c r="BE146" s="342">
        <f t="shared" si="80"/>
        <v>0</v>
      </c>
      <c r="BF146" s="342">
        <f t="shared" si="80"/>
        <v>0</v>
      </c>
      <c r="BG146" s="342">
        <f t="shared" si="80"/>
        <v>0</v>
      </c>
      <c r="BH146" s="342">
        <f t="shared" si="80"/>
        <v>0</v>
      </c>
      <c r="BI146" s="342">
        <f t="shared" si="80"/>
        <v>0</v>
      </c>
      <c r="BJ146" s="342">
        <f t="shared" si="80"/>
        <v>0</v>
      </c>
      <c r="BK146" s="342">
        <f t="shared" si="80"/>
        <v>0</v>
      </c>
      <c r="BL146" s="342">
        <f t="shared" si="80"/>
        <v>0</v>
      </c>
      <c r="BM146" s="342">
        <f t="shared" si="80"/>
        <v>0</v>
      </c>
      <c r="BN146" s="342">
        <f t="shared" si="80"/>
        <v>0</v>
      </c>
      <c r="BO146" s="342">
        <f t="shared" si="80"/>
        <v>0</v>
      </c>
      <c r="BP146" s="342">
        <f t="shared" si="80"/>
        <v>0</v>
      </c>
      <c r="BQ146" s="342">
        <f t="shared" si="80"/>
        <v>0</v>
      </c>
      <c r="BR146" s="342">
        <f t="shared" si="80"/>
        <v>0</v>
      </c>
      <c r="BS146" s="342">
        <f t="shared" si="80"/>
        <v>0</v>
      </c>
    </row>
    <row r="147" spans="5:71">
      <c r="E147" s="1">
        <v>62</v>
      </c>
      <c r="G147" s="1"/>
      <c r="H147" s="1" t="str">
        <f t="shared" si="81"/>
        <v>Merchant E</v>
      </c>
      <c r="J147" s="2"/>
      <c r="L147" s="342">
        <f>IF(L$82=0,0,VLOOKUP($E147,$E$5:$BS$77,L$82+7,0))</f>
        <v>0</v>
      </c>
      <c r="M147" s="342">
        <f t="shared" si="80"/>
        <v>0</v>
      </c>
      <c r="N147" s="342">
        <f t="shared" si="80"/>
        <v>0</v>
      </c>
      <c r="O147" s="342">
        <f t="shared" si="80"/>
        <v>0</v>
      </c>
      <c r="P147" s="342">
        <f t="shared" si="80"/>
        <v>0</v>
      </c>
      <c r="Q147" s="342">
        <f t="shared" si="80"/>
        <v>0</v>
      </c>
      <c r="R147" s="342">
        <f t="shared" si="80"/>
        <v>0</v>
      </c>
      <c r="S147" s="342">
        <f t="shared" si="80"/>
        <v>0</v>
      </c>
      <c r="T147" s="342">
        <f t="shared" si="80"/>
        <v>0</v>
      </c>
      <c r="U147" s="342">
        <f t="shared" si="80"/>
        <v>0</v>
      </c>
      <c r="V147" s="342">
        <f t="shared" si="80"/>
        <v>0</v>
      </c>
      <c r="W147" s="342">
        <f t="shared" si="80"/>
        <v>0</v>
      </c>
      <c r="X147" s="342">
        <f t="shared" si="80"/>
        <v>0</v>
      </c>
      <c r="Y147" s="342">
        <f t="shared" si="80"/>
        <v>0</v>
      </c>
      <c r="Z147" s="342">
        <f t="shared" si="80"/>
        <v>0</v>
      </c>
      <c r="AA147" s="342">
        <f t="shared" ref="AA147:BS152" si="82">IF(AA$82=0,0,VLOOKUP($E147,$E$5:$BS$77,AA$82+7,0))</f>
        <v>0</v>
      </c>
      <c r="AB147" s="342">
        <f t="shared" si="82"/>
        <v>0</v>
      </c>
      <c r="AC147" s="342">
        <f t="shared" si="82"/>
        <v>0</v>
      </c>
      <c r="AD147" s="342">
        <f t="shared" si="82"/>
        <v>0</v>
      </c>
      <c r="AE147" s="342">
        <f t="shared" si="82"/>
        <v>0</v>
      </c>
      <c r="AF147" s="342">
        <f t="shared" si="82"/>
        <v>0</v>
      </c>
      <c r="AG147" s="342">
        <f t="shared" si="82"/>
        <v>0</v>
      </c>
      <c r="AH147" s="342">
        <f t="shared" si="82"/>
        <v>0</v>
      </c>
      <c r="AI147" s="342">
        <f t="shared" si="82"/>
        <v>0</v>
      </c>
      <c r="AJ147" s="342">
        <f t="shared" si="82"/>
        <v>0</v>
      </c>
      <c r="AK147" s="342">
        <f t="shared" si="82"/>
        <v>0</v>
      </c>
      <c r="AL147" s="342">
        <f t="shared" si="82"/>
        <v>0</v>
      </c>
      <c r="AM147" s="342">
        <f t="shared" si="82"/>
        <v>0</v>
      </c>
      <c r="AN147" s="342">
        <f t="shared" si="82"/>
        <v>0</v>
      </c>
      <c r="AO147" s="342">
        <f t="shared" si="82"/>
        <v>0</v>
      </c>
      <c r="AP147" s="342">
        <f t="shared" si="82"/>
        <v>0</v>
      </c>
      <c r="AQ147" s="342">
        <f t="shared" si="82"/>
        <v>0</v>
      </c>
      <c r="AR147" s="342">
        <f t="shared" si="82"/>
        <v>0</v>
      </c>
      <c r="AS147" s="342">
        <f t="shared" si="82"/>
        <v>0</v>
      </c>
      <c r="AT147" s="342">
        <f t="shared" si="82"/>
        <v>0</v>
      </c>
      <c r="AU147" s="342">
        <f t="shared" si="82"/>
        <v>0</v>
      </c>
      <c r="AV147" s="342">
        <f t="shared" si="82"/>
        <v>0</v>
      </c>
      <c r="AW147" s="342">
        <f t="shared" si="82"/>
        <v>0</v>
      </c>
      <c r="AX147" s="342">
        <f t="shared" si="82"/>
        <v>0</v>
      </c>
      <c r="AY147" s="342">
        <f t="shared" si="82"/>
        <v>0</v>
      </c>
      <c r="AZ147" s="342">
        <f t="shared" si="82"/>
        <v>0</v>
      </c>
      <c r="BA147" s="342">
        <f t="shared" si="82"/>
        <v>0</v>
      </c>
      <c r="BB147" s="342">
        <f t="shared" si="82"/>
        <v>0</v>
      </c>
      <c r="BC147" s="342">
        <f t="shared" si="82"/>
        <v>0</v>
      </c>
      <c r="BD147" s="342">
        <f t="shared" si="82"/>
        <v>0</v>
      </c>
      <c r="BE147" s="342">
        <f t="shared" si="82"/>
        <v>0</v>
      </c>
      <c r="BF147" s="342">
        <f t="shared" si="82"/>
        <v>0</v>
      </c>
      <c r="BG147" s="342">
        <f t="shared" si="82"/>
        <v>0</v>
      </c>
      <c r="BH147" s="342">
        <f t="shared" si="82"/>
        <v>0</v>
      </c>
      <c r="BI147" s="342">
        <f t="shared" si="82"/>
        <v>0</v>
      </c>
      <c r="BJ147" s="342">
        <f t="shared" si="82"/>
        <v>0</v>
      </c>
      <c r="BK147" s="342">
        <f t="shared" si="82"/>
        <v>0</v>
      </c>
      <c r="BL147" s="342">
        <f t="shared" si="82"/>
        <v>0</v>
      </c>
      <c r="BM147" s="342">
        <f t="shared" si="82"/>
        <v>0</v>
      </c>
      <c r="BN147" s="342">
        <f t="shared" si="82"/>
        <v>0</v>
      </c>
      <c r="BO147" s="342">
        <f t="shared" si="82"/>
        <v>0</v>
      </c>
      <c r="BP147" s="342">
        <f t="shared" si="82"/>
        <v>0</v>
      </c>
      <c r="BQ147" s="342">
        <f t="shared" si="82"/>
        <v>0</v>
      </c>
      <c r="BR147" s="342">
        <f t="shared" si="82"/>
        <v>0</v>
      </c>
      <c r="BS147" s="342">
        <f t="shared" si="82"/>
        <v>0</v>
      </c>
    </row>
    <row r="148" spans="5:71">
      <c r="E148" s="1">
        <v>63</v>
      </c>
      <c r="G148" s="1"/>
      <c r="H148" s="1">
        <f t="shared" si="81"/>
        <v>0</v>
      </c>
      <c r="J148" s="2"/>
      <c r="L148" s="342">
        <f t="shared" ref="L148:AA158" si="83">IF(L$82=0,0,VLOOKUP($E148,$E$5:$BS$77,L$82+7,0))</f>
        <v>0</v>
      </c>
      <c r="M148" s="342">
        <f t="shared" si="83"/>
        <v>0</v>
      </c>
      <c r="N148" s="342">
        <f t="shared" si="83"/>
        <v>0</v>
      </c>
      <c r="O148" s="342">
        <f t="shared" si="83"/>
        <v>0</v>
      </c>
      <c r="P148" s="342">
        <f t="shared" si="83"/>
        <v>0</v>
      </c>
      <c r="Q148" s="342">
        <f t="shared" si="83"/>
        <v>0</v>
      </c>
      <c r="R148" s="342">
        <f t="shared" si="83"/>
        <v>0</v>
      </c>
      <c r="S148" s="342">
        <f t="shared" si="83"/>
        <v>0</v>
      </c>
      <c r="T148" s="342">
        <f t="shared" si="83"/>
        <v>0</v>
      </c>
      <c r="U148" s="342">
        <f t="shared" si="83"/>
        <v>0</v>
      </c>
      <c r="V148" s="342">
        <f t="shared" si="83"/>
        <v>0</v>
      </c>
      <c r="W148" s="342">
        <f t="shared" si="83"/>
        <v>0</v>
      </c>
      <c r="X148" s="342">
        <f t="shared" si="83"/>
        <v>0</v>
      </c>
      <c r="Y148" s="342">
        <f t="shared" si="83"/>
        <v>0</v>
      </c>
      <c r="Z148" s="342">
        <f t="shared" si="83"/>
        <v>0</v>
      </c>
      <c r="AA148" s="342">
        <f t="shared" si="83"/>
        <v>0</v>
      </c>
      <c r="AB148" s="342">
        <f t="shared" si="82"/>
        <v>0</v>
      </c>
      <c r="AC148" s="342">
        <f t="shared" si="82"/>
        <v>0</v>
      </c>
      <c r="AD148" s="342">
        <f t="shared" si="82"/>
        <v>0</v>
      </c>
      <c r="AE148" s="342">
        <f t="shared" si="82"/>
        <v>0</v>
      </c>
      <c r="AF148" s="342">
        <f t="shared" si="82"/>
        <v>0</v>
      </c>
      <c r="AG148" s="342">
        <f t="shared" si="82"/>
        <v>0</v>
      </c>
      <c r="AH148" s="342">
        <f t="shared" si="82"/>
        <v>0</v>
      </c>
      <c r="AI148" s="342">
        <f t="shared" si="82"/>
        <v>0</v>
      </c>
      <c r="AJ148" s="342">
        <f t="shared" si="82"/>
        <v>0</v>
      </c>
      <c r="AK148" s="342">
        <f t="shared" si="82"/>
        <v>0</v>
      </c>
      <c r="AL148" s="342">
        <f t="shared" si="82"/>
        <v>0</v>
      </c>
      <c r="AM148" s="342">
        <f t="shared" si="82"/>
        <v>0</v>
      </c>
      <c r="AN148" s="342">
        <f t="shared" si="82"/>
        <v>0</v>
      </c>
      <c r="AO148" s="342">
        <f t="shared" si="82"/>
        <v>0</v>
      </c>
      <c r="AP148" s="342">
        <f t="shared" si="82"/>
        <v>0</v>
      </c>
      <c r="AQ148" s="342">
        <f t="shared" si="82"/>
        <v>0</v>
      </c>
      <c r="AR148" s="342">
        <f t="shared" si="82"/>
        <v>0</v>
      </c>
      <c r="AS148" s="342">
        <f t="shared" si="82"/>
        <v>0</v>
      </c>
      <c r="AT148" s="342">
        <f t="shared" si="82"/>
        <v>0</v>
      </c>
      <c r="AU148" s="342">
        <f t="shared" si="82"/>
        <v>0</v>
      </c>
      <c r="AV148" s="342">
        <f t="shared" si="82"/>
        <v>0</v>
      </c>
      <c r="AW148" s="342">
        <f t="shared" si="82"/>
        <v>0</v>
      </c>
      <c r="AX148" s="342">
        <f t="shared" si="82"/>
        <v>0</v>
      </c>
      <c r="AY148" s="342">
        <f t="shared" si="82"/>
        <v>0</v>
      </c>
      <c r="AZ148" s="342">
        <f t="shared" si="82"/>
        <v>0</v>
      </c>
      <c r="BA148" s="342">
        <f t="shared" si="82"/>
        <v>0</v>
      </c>
      <c r="BB148" s="342">
        <f t="shared" si="82"/>
        <v>0</v>
      </c>
      <c r="BC148" s="342">
        <f t="shared" si="82"/>
        <v>0</v>
      </c>
      <c r="BD148" s="342">
        <f t="shared" si="82"/>
        <v>0</v>
      </c>
      <c r="BE148" s="342">
        <f t="shared" si="82"/>
        <v>0</v>
      </c>
      <c r="BF148" s="342">
        <f t="shared" si="82"/>
        <v>0</v>
      </c>
      <c r="BG148" s="342">
        <f t="shared" si="82"/>
        <v>0</v>
      </c>
      <c r="BH148" s="342">
        <f t="shared" si="82"/>
        <v>0</v>
      </c>
      <c r="BI148" s="342">
        <f t="shared" si="82"/>
        <v>0</v>
      </c>
      <c r="BJ148" s="342">
        <f t="shared" si="82"/>
        <v>0</v>
      </c>
      <c r="BK148" s="342">
        <f t="shared" si="82"/>
        <v>0</v>
      </c>
      <c r="BL148" s="342">
        <f t="shared" si="82"/>
        <v>0</v>
      </c>
      <c r="BM148" s="342">
        <f t="shared" si="82"/>
        <v>0</v>
      </c>
      <c r="BN148" s="342">
        <f t="shared" si="82"/>
        <v>0</v>
      </c>
      <c r="BO148" s="342">
        <f t="shared" si="82"/>
        <v>0</v>
      </c>
      <c r="BP148" s="342">
        <f t="shared" si="82"/>
        <v>0</v>
      </c>
      <c r="BQ148" s="342">
        <f t="shared" si="82"/>
        <v>0</v>
      </c>
      <c r="BR148" s="342">
        <f t="shared" si="82"/>
        <v>0</v>
      </c>
      <c r="BS148" s="342">
        <f t="shared" si="82"/>
        <v>0</v>
      </c>
    </row>
    <row r="149" spans="5:71">
      <c r="E149" s="1">
        <v>64</v>
      </c>
      <c r="G149" s="1"/>
      <c r="H149" s="1" t="str">
        <f t="shared" si="81"/>
        <v>KYC onboarding</v>
      </c>
      <c r="J149" s="2"/>
      <c r="L149" s="342">
        <f t="shared" si="83"/>
        <v>0</v>
      </c>
      <c r="M149" s="342">
        <f t="shared" si="83"/>
        <v>0</v>
      </c>
      <c r="N149" s="342">
        <f t="shared" si="83"/>
        <v>0</v>
      </c>
      <c r="O149" s="342">
        <f t="shared" si="83"/>
        <v>0</v>
      </c>
      <c r="P149" s="342">
        <f t="shared" si="83"/>
        <v>0</v>
      </c>
      <c r="Q149" s="342">
        <f t="shared" si="83"/>
        <v>0</v>
      </c>
      <c r="R149" s="342">
        <f t="shared" si="83"/>
        <v>0</v>
      </c>
      <c r="S149" s="342">
        <f t="shared" si="83"/>
        <v>0</v>
      </c>
      <c r="T149" s="342">
        <f t="shared" si="83"/>
        <v>3.25</v>
      </c>
      <c r="U149" s="342">
        <f t="shared" si="83"/>
        <v>0</v>
      </c>
      <c r="V149" s="342">
        <f t="shared" si="83"/>
        <v>3.25</v>
      </c>
      <c r="W149" s="342">
        <f t="shared" si="83"/>
        <v>3.25</v>
      </c>
      <c r="X149" s="342">
        <f t="shared" si="83"/>
        <v>6.5</v>
      </c>
      <c r="Y149" s="342">
        <f t="shared" si="83"/>
        <v>9.75</v>
      </c>
      <c r="Z149" s="342">
        <f t="shared" si="83"/>
        <v>16.25</v>
      </c>
      <c r="AA149" s="342">
        <f t="shared" si="83"/>
        <v>26</v>
      </c>
      <c r="AB149" s="342">
        <f t="shared" si="82"/>
        <v>42.25</v>
      </c>
      <c r="AC149" s="342">
        <f t="shared" si="82"/>
        <v>68.25</v>
      </c>
      <c r="AD149" s="342">
        <f t="shared" si="82"/>
        <v>110.5</v>
      </c>
      <c r="AE149" s="342">
        <f t="shared" si="82"/>
        <v>178.75</v>
      </c>
      <c r="AF149" s="342">
        <f t="shared" si="82"/>
        <v>23.400000000000055</v>
      </c>
      <c r="AG149" s="342">
        <f t="shared" si="82"/>
        <v>24.570000000000007</v>
      </c>
      <c r="AH149" s="342">
        <f t="shared" si="82"/>
        <v>25.798500000000054</v>
      </c>
      <c r="AI149" s="342">
        <f t="shared" si="82"/>
        <v>27.088425000000015</v>
      </c>
      <c r="AJ149" s="342">
        <f t="shared" si="82"/>
        <v>28.442846249999988</v>
      </c>
      <c r="AK149" s="342">
        <f t="shared" si="82"/>
        <v>29.864988562500052</v>
      </c>
      <c r="AL149" s="342">
        <f t="shared" si="82"/>
        <v>31.358237990625078</v>
      </c>
      <c r="AM149" s="342">
        <f t="shared" si="82"/>
        <v>32.926149890156253</v>
      </c>
      <c r="AN149" s="342">
        <f t="shared" si="82"/>
        <v>34.572457384664112</v>
      </c>
      <c r="AO149" s="342">
        <f t="shared" si="82"/>
        <v>36.301080253897304</v>
      </c>
      <c r="AP149" s="342">
        <f t="shared" si="82"/>
        <v>38.116134266592155</v>
      </c>
      <c r="AQ149" s="342">
        <f t="shared" si="82"/>
        <v>40.021940979921837</v>
      </c>
      <c r="AR149" s="342">
        <f t="shared" si="82"/>
        <v>42.023038028917938</v>
      </c>
      <c r="AS149" s="342">
        <f t="shared" si="82"/>
        <v>44.124189930363798</v>
      </c>
      <c r="AT149" s="342">
        <f t="shared" si="82"/>
        <v>46.330399426882025</v>
      </c>
      <c r="AU149" s="342">
        <f t="shared" si="82"/>
        <v>48.646919398226089</v>
      </c>
      <c r="AV149" s="342">
        <f t="shared" si="82"/>
        <v>51.079265368137357</v>
      </c>
      <c r="AW149" s="342">
        <f t="shared" si="82"/>
        <v>53.633228636544317</v>
      </c>
      <c r="AX149" s="342">
        <f t="shared" si="82"/>
        <v>56.31489006837144</v>
      </c>
      <c r="AY149" s="342">
        <f t="shared" si="82"/>
        <v>59.13063457179004</v>
      </c>
      <c r="AZ149" s="342">
        <f t="shared" si="82"/>
        <v>62.087166300379394</v>
      </c>
      <c r="BA149" s="342">
        <f t="shared" si="82"/>
        <v>65.191524615398706</v>
      </c>
      <c r="BB149" s="342">
        <f t="shared" si="82"/>
        <v>68.451100846168558</v>
      </c>
      <c r="BC149" s="342">
        <f t="shared" si="82"/>
        <v>71.873655888476662</v>
      </c>
      <c r="BD149" s="342">
        <f t="shared" si="82"/>
        <v>75.467338682900532</v>
      </c>
      <c r="BE149" s="342">
        <f t="shared" si="82"/>
        <v>79.240705617046132</v>
      </c>
      <c r="BF149" s="342">
        <f t="shared" si="82"/>
        <v>83.202740897897939</v>
      </c>
      <c r="BG149" s="342">
        <f t="shared" si="82"/>
        <v>87.362877942792892</v>
      </c>
      <c r="BH149" s="342">
        <f t="shared" si="82"/>
        <v>91.731021839932481</v>
      </c>
      <c r="BI149" s="342">
        <f t="shared" si="82"/>
        <v>96.317572931929419</v>
      </c>
      <c r="BJ149" s="342">
        <f t="shared" si="82"/>
        <v>101.13345157852578</v>
      </c>
      <c r="BK149" s="342">
        <f t="shared" si="82"/>
        <v>106.19012415745198</v>
      </c>
      <c r="BL149" s="342">
        <f t="shared" si="82"/>
        <v>111.49963036532409</v>
      </c>
      <c r="BM149" s="342">
        <f t="shared" si="82"/>
        <v>117.07461188359107</v>
      </c>
      <c r="BN149" s="342">
        <f t="shared" si="82"/>
        <v>122.92834247777031</v>
      </c>
      <c r="BO149" s="342">
        <f t="shared" si="82"/>
        <v>129.074759601659</v>
      </c>
      <c r="BP149" s="342">
        <f t="shared" si="82"/>
        <v>135.52849758174145</v>
      </c>
      <c r="BQ149" s="342">
        <f t="shared" si="82"/>
        <v>142.30492246082883</v>
      </c>
      <c r="BR149" s="342">
        <f t="shared" si="82"/>
        <v>149.42016858387072</v>
      </c>
      <c r="BS149" s="342">
        <f t="shared" si="82"/>
        <v>156.89117701306387</v>
      </c>
    </row>
    <row r="150" spans="5:71">
      <c r="E150" s="1">
        <v>65</v>
      </c>
      <c r="G150" s="1"/>
      <c r="H150" s="1">
        <f t="shared" si="81"/>
        <v>0</v>
      </c>
      <c r="J150" s="2"/>
      <c r="L150" s="342">
        <f t="shared" si="83"/>
        <v>0</v>
      </c>
      <c r="M150" s="342">
        <f t="shared" si="83"/>
        <v>0</v>
      </c>
      <c r="N150" s="342">
        <f t="shared" si="83"/>
        <v>0</v>
      </c>
      <c r="O150" s="342">
        <f t="shared" si="83"/>
        <v>0</v>
      </c>
      <c r="P150" s="342">
        <f t="shared" si="83"/>
        <v>0</v>
      </c>
      <c r="Q150" s="342">
        <f t="shared" si="83"/>
        <v>0</v>
      </c>
      <c r="R150" s="342">
        <f t="shared" si="83"/>
        <v>0</v>
      </c>
      <c r="S150" s="342">
        <f t="shared" si="83"/>
        <v>0</v>
      </c>
      <c r="T150" s="342">
        <f t="shared" si="83"/>
        <v>0</v>
      </c>
      <c r="U150" s="342">
        <f t="shared" si="83"/>
        <v>0</v>
      </c>
      <c r="V150" s="342">
        <f t="shared" si="83"/>
        <v>0</v>
      </c>
      <c r="W150" s="342">
        <f t="shared" si="83"/>
        <v>0</v>
      </c>
      <c r="X150" s="342">
        <f t="shared" si="83"/>
        <v>0</v>
      </c>
      <c r="Y150" s="342">
        <f t="shared" si="83"/>
        <v>0</v>
      </c>
      <c r="Z150" s="342">
        <f t="shared" si="83"/>
        <v>0</v>
      </c>
      <c r="AA150" s="342">
        <f t="shared" si="83"/>
        <v>0</v>
      </c>
      <c r="AB150" s="342">
        <f t="shared" si="82"/>
        <v>0</v>
      </c>
      <c r="AC150" s="342">
        <f t="shared" si="82"/>
        <v>0</v>
      </c>
      <c r="AD150" s="342">
        <f t="shared" si="82"/>
        <v>0</v>
      </c>
      <c r="AE150" s="342">
        <f t="shared" si="82"/>
        <v>0</v>
      </c>
      <c r="AF150" s="342">
        <f t="shared" si="82"/>
        <v>0</v>
      </c>
      <c r="AG150" s="342">
        <f t="shared" si="82"/>
        <v>0</v>
      </c>
      <c r="AH150" s="342">
        <f t="shared" si="82"/>
        <v>0</v>
      </c>
      <c r="AI150" s="342">
        <f t="shared" si="82"/>
        <v>0</v>
      </c>
      <c r="AJ150" s="342">
        <f t="shared" si="82"/>
        <v>0</v>
      </c>
      <c r="AK150" s="342">
        <f t="shared" si="82"/>
        <v>0</v>
      </c>
      <c r="AL150" s="342">
        <f t="shared" si="82"/>
        <v>0</v>
      </c>
      <c r="AM150" s="342">
        <f t="shared" si="82"/>
        <v>0</v>
      </c>
      <c r="AN150" s="342">
        <f t="shared" si="82"/>
        <v>0</v>
      </c>
      <c r="AO150" s="342">
        <f t="shared" si="82"/>
        <v>0</v>
      </c>
      <c r="AP150" s="342">
        <f t="shared" si="82"/>
        <v>0</v>
      </c>
      <c r="AQ150" s="342">
        <f t="shared" si="82"/>
        <v>0</v>
      </c>
      <c r="AR150" s="342">
        <f t="shared" si="82"/>
        <v>0</v>
      </c>
      <c r="AS150" s="342">
        <f t="shared" si="82"/>
        <v>0</v>
      </c>
      <c r="AT150" s="342">
        <f t="shared" si="82"/>
        <v>0</v>
      </c>
      <c r="AU150" s="342">
        <f t="shared" si="82"/>
        <v>0</v>
      </c>
      <c r="AV150" s="342">
        <f t="shared" si="82"/>
        <v>0</v>
      </c>
      <c r="AW150" s="342">
        <f t="shared" si="82"/>
        <v>0</v>
      </c>
      <c r="AX150" s="342">
        <f t="shared" si="82"/>
        <v>0</v>
      </c>
      <c r="AY150" s="342">
        <f t="shared" si="82"/>
        <v>0</v>
      </c>
      <c r="AZ150" s="342">
        <f t="shared" si="82"/>
        <v>0</v>
      </c>
      <c r="BA150" s="342">
        <f t="shared" si="82"/>
        <v>0</v>
      </c>
      <c r="BB150" s="342">
        <f t="shared" si="82"/>
        <v>0</v>
      </c>
      <c r="BC150" s="342">
        <f t="shared" si="82"/>
        <v>0</v>
      </c>
      <c r="BD150" s="342">
        <f t="shared" si="82"/>
        <v>0</v>
      </c>
      <c r="BE150" s="342">
        <f t="shared" si="82"/>
        <v>0</v>
      </c>
      <c r="BF150" s="342">
        <f t="shared" si="82"/>
        <v>0</v>
      </c>
      <c r="BG150" s="342">
        <f t="shared" si="82"/>
        <v>0</v>
      </c>
      <c r="BH150" s="342">
        <f t="shared" si="82"/>
        <v>0</v>
      </c>
      <c r="BI150" s="342">
        <f t="shared" si="82"/>
        <v>0</v>
      </c>
      <c r="BJ150" s="342">
        <f t="shared" si="82"/>
        <v>0</v>
      </c>
      <c r="BK150" s="342">
        <f t="shared" si="82"/>
        <v>0</v>
      </c>
      <c r="BL150" s="342">
        <f t="shared" si="82"/>
        <v>0</v>
      </c>
      <c r="BM150" s="342">
        <f t="shared" si="82"/>
        <v>0</v>
      </c>
      <c r="BN150" s="342">
        <f t="shared" si="82"/>
        <v>0</v>
      </c>
      <c r="BO150" s="342">
        <f t="shared" si="82"/>
        <v>0</v>
      </c>
      <c r="BP150" s="342">
        <f t="shared" si="82"/>
        <v>0</v>
      </c>
      <c r="BQ150" s="342">
        <f t="shared" si="82"/>
        <v>0</v>
      </c>
      <c r="BR150" s="342">
        <f t="shared" si="82"/>
        <v>0</v>
      </c>
      <c r="BS150" s="342">
        <f t="shared" si="82"/>
        <v>0</v>
      </c>
    </row>
    <row r="151" spans="5:71">
      <c r="E151" s="1">
        <v>66</v>
      </c>
      <c r="G151" s="1"/>
      <c r="H151" s="1" t="str">
        <f t="shared" si="81"/>
        <v>Sponsor Bank</v>
      </c>
      <c r="J151" s="2"/>
      <c r="L151" s="342">
        <f t="shared" si="83"/>
        <v>0</v>
      </c>
      <c r="M151" s="342">
        <f t="shared" si="83"/>
        <v>0</v>
      </c>
      <c r="N151" s="342">
        <f t="shared" si="83"/>
        <v>0</v>
      </c>
      <c r="O151" s="342">
        <f t="shared" si="83"/>
        <v>0</v>
      </c>
      <c r="P151" s="342">
        <f t="shared" si="83"/>
        <v>0</v>
      </c>
      <c r="Q151" s="342">
        <f t="shared" si="83"/>
        <v>0</v>
      </c>
      <c r="R151" s="342">
        <f t="shared" si="83"/>
        <v>0</v>
      </c>
      <c r="S151" s="342">
        <f t="shared" si="83"/>
        <v>0</v>
      </c>
      <c r="T151" s="342">
        <f t="shared" si="83"/>
        <v>1000</v>
      </c>
      <c r="U151" s="342">
        <f t="shared" si="83"/>
        <v>1000</v>
      </c>
      <c r="V151" s="342">
        <f t="shared" si="83"/>
        <v>1000</v>
      </c>
      <c r="W151" s="342">
        <f t="shared" si="83"/>
        <v>1000</v>
      </c>
      <c r="X151" s="342">
        <f t="shared" si="83"/>
        <v>1000</v>
      </c>
      <c r="Y151" s="342">
        <f t="shared" si="83"/>
        <v>1000</v>
      </c>
      <c r="Z151" s="342">
        <f t="shared" si="83"/>
        <v>1000</v>
      </c>
      <c r="AA151" s="342">
        <f t="shared" si="83"/>
        <v>1000</v>
      </c>
      <c r="AB151" s="342">
        <f t="shared" si="82"/>
        <v>1000</v>
      </c>
      <c r="AC151" s="342">
        <f t="shared" si="82"/>
        <v>1000</v>
      </c>
      <c r="AD151" s="342">
        <f t="shared" si="82"/>
        <v>1000</v>
      </c>
      <c r="AE151" s="342">
        <f t="shared" si="82"/>
        <v>1000</v>
      </c>
      <c r="AF151" s="342">
        <f t="shared" si="82"/>
        <v>1000</v>
      </c>
      <c r="AG151" s="342">
        <f t="shared" si="82"/>
        <v>1000</v>
      </c>
      <c r="AH151" s="342">
        <f t="shared" si="82"/>
        <v>1000</v>
      </c>
      <c r="AI151" s="342">
        <f t="shared" si="82"/>
        <v>1000</v>
      </c>
      <c r="AJ151" s="342">
        <f t="shared" si="82"/>
        <v>1000</v>
      </c>
      <c r="AK151" s="342">
        <f t="shared" si="82"/>
        <v>1000</v>
      </c>
      <c r="AL151" s="342">
        <f t="shared" si="82"/>
        <v>1000</v>
      </c>
      <c r="AM151" s="342">
        <f t="shared" si="82"/>
        <v>1000</v>
      </c>
      <c r="AN151" s="342">
        <f t="shared" si="82"/>
        <v>1000</v>
      </c>
      <c r="AO151" s="342">
        <f t="shared" si="82"/>
        <v>1000</v>
      </c>
      <c r="AP151" s="342">
        <f t="shared" si="82"/>
        <v>1000</v>
      </c>
      <c r="AQ151" s="342">
        <f t="shared" si="82"/>
        <v>1000</v>
      </c>
      <c r="AR151" s="342">
        <f t="shared" si="82"/>
        <v>1000</v>
      </c>
      <c r="AS151" s="342">
        <f t="shared" si="82"/>
        <v>1000</v>
      </c>
      <c r="AT151" s="342">
        <f t="shared" si="82"/>
        <v>1000</v>
      </c>
      <c r="AU151" s="342">
        <f t="shared" si="82"/>
        <v>1000</v>
      </c>
      <c r="AV151" s="342">
        <f t="shared" si="82"/>
        <v>1000</v>
      </c>
      <c r="AW151" s="342">
        <f t="shared" si="82"/>
        <v>1000</v>
      </c>
      <c r="AX151" s="342">
        <f t="shared" si="82"/>
        <v>1000</v>
      </c>
      <c r="AY151" s="342">
        <f t="shared" si="82"/>
        <v>1000</v>
      </c>
      <c r="AZ151" s="342">
        <f t="shared" si="82"/>
        <v>1000</v>
      </c>
      <c r="BA151" s="342">
        <f t="shared" si="82"/>
        <v>1000</v>
      </c>
      <c r="BB151" s="342">
        <f t="shared" si="82"/>
        <v>1000</v>
      </c>
      <c r="BC151" s="342">
        <f t="shared" si="82"/>
        <v>1000</v>
      </c>
      <c r="BD151" s="342">
        <f t="shared" si="82"/>
        <v>1000</v>
      </c>
      <c r="BE151" s="342">
        <f t="shared" si="82"/>
        <v>1000</v>
      </c>
      <c r="BF151" s="342">
        <f t="shared" si="82"/>
        <v>1000</v>
      </c>
      <c r="BG151" s="342">
        <f t="shared" si="82"/>
        <v>1000</v>
      </c>
      <c r="BH151" s="342">
        <f t="shared" si="82"/>
        <v>1000</v>
      </c>
      <c r="BI151" s="342">
        <f t="shared" si="82"/>
        <v>1000</v>
      </c>
      <c r="BJ151" s="342">
        <f t="shared" si="82"/>
        <v>1000</v>
      </c>
      <c r="BK151" s="342">
        <f t="shared" si="82"/>
        <v>1000</v>
      </c>
      <c r="BL151" s="342">
        <f t="shared" si="82"/>
        <v>1000</v>
      </c>
      <c r="BM151" s="342">
        <f t="shared" si="82"/>
        <v>1000</v>
      </c>
      <c r="BN151" s="342">
        <f t="shared" si="82"/>
        <v>1000</v>
      </c>
      <c r="BO151" s="342">
        <f t="shared" si="82"/>
        <v>1000</v>
      </c>
      <c r="BP151" s="342">
        <f t="shared" si="82"/>
        <v>1000</v>
      </c>
      <c r="BQ151" s="342">
        <f t="shared" si="82"/>
        <v>1000</v>
      </c>
      <c r="BR151" s="342">
        <f t="shared" si="82"/>
        <v>1000</v>
      </c>
      <c r="BS151" s="342">
        <f t="shared" si="82"/>
        <v>1000</v>
      </c>
    </row>
    <row r="152" spans="5:71">
      <c r="E152" s="1">
        <v>67</v>
      </c>
      <c r="G152" s="1"/>
      <c r="H152" s="1" t="str">
        <f t="shared" si="81"/>
        <v>Compliance tool</v>
      </c>
      <c r="J152" s="2"/>
      <c r="L152" s="342">
        <f t="shared" si="83"/>
        <v>0</v>
      </c>
      <c r="M152" s="342">
        <f t="shared" si="83"/>
        <v>0</v>
      </c>
      <c r="N152" s="342">
        <f t="shared" si="83"/>
        <v>0</v>
      </c>
      <c r="O152" s="342">
        <f t="shared" si="83"/>
        <v>0</v>
      </c>
      <c r="P152" s="342">
        <f t="shared" si="83"/>
        <v>0</v>
      </c>
      <c r="Q152" s="342">
        <f t="shared" si="83"/>
        <v>0</v>
      </c>
      <c r="R152" s="342">
        <f t="shared" si="83"/>
        <v>0</v>
      </c>
      <c r="S152" s="342">
        <f t="shared" si="83"/>
        <v>0</v>
      </c>
      <c r="T152" s="342">
        <f t="shared" si="83"/>
        <v>1000</v>
      </c>
      <c r="U152" s="342">
        <f t="shared" si="83"/>
        <v>1000</v>
      </c>
      <c r="V152" s="342">
        <f t="shared" si="83"/>
        <v>1000</v>
      </c>
      <c r="W152" s="342">
        <f t="shared" si="83"/>
        <v>1000</v>
      </c>
      <c r="X152" s="342">
        <f t="shared" si="83"/>
        <v>1000</v>
      </c>
      <c r="Y152" s="342">
        <f t="shared" si="83"/>
        <v>1000</v>
      </c>
      <c r="Z152" s="342">
        <f t="shared" si="83"/>
        <v>1000</v>
      </c>
      <c r="AA152" s="342">
        <f t="shared" si="83"/>
        <v>1000</v>
      </c>
      <c r="AB152" s="342">
        <f t="shared" si="82"/>
        <v>1000</v>
      </c>
      <c r="AC152" s="342">
        <f t="shared" si="82"/>
        <v>1000</v>
      </c>
      <c r="AD152" s="342">
        <f t="shared" si="82"/>
        <v>1000</v>
      </c>
      <c r="AE152" s="342">
        <f t="shared" si="82"/>
        <v>1000</v>
      </c>
      <c r="AF152" s="342">
        <f t="shared" si="82"/>
        <v>1000</v>
      </c>
      <c r="AG152" s="342">
        <f t="shared" si="82"/>
        <v>1000</v>
      </c>
      <c r="AH152" s="342">
        <f t="shared" si="82"/>
        <v>1000</v>
      </c>
      <c r="AI152" s="342">
        <f t="shared" si="82"/>
        <v>1000</v>
      </c>
      <c r="AJ152" s="342">
        <f t="shared" si="82"/>
        <v>1000</v>
      </c>
      <c r="AK152" s="342">
        <f t="shared" si="82"/>
        <v>1000</v>
      </c>
      <c r="AL152" s="342">
        <f t="shared" si="82"/>
        <v>1000</v>
      </c>
      <c r="AM152" s="342">
        <f t="shared" si="82"/>
        <v>1000</v>
      </c>
      <c r="AN152" s="342">
        <f t="shared" si="82"/>
        <v>1000</v>
      </c>
      <c r="AO152" s="342">
        <f t="shared" si="82"/>
        <v>1000</v>
      </c>
      <c r="AP152" s="342">
        <f t="shared" si="82"/>
        <v>1000</v>
      </c>
      <c r="AQ152" s="342">
        <f t="shared" si="82"/>
        <v>1000</v>
      </c>
      <c r="AR152" s="342">
        <f t="shared" si="82"/>
        <v>1000</v>
      </c>
      <c r="AS152" s="342">
        <f t="shared" si="82"/>
        <v>1000</v>
      </c>
      <c r="AT152" s="342">
        <f t="shared" si="82"/>
        <v>1000</v>
      </c>
      <c r="AU152" s="342">
        <f t="shared" si="82"/>
        <v>1000</v>
      </c>
      <c r="AV152" s="342">
        <f t="shared" si="82"/>
        <v>1000</v>
      </c>
      <c r="AW152" s="342">
        <f t="shared" si="82"/>
        <v>1000</v>
      </c>
      <c r="AX152" s="342">
        <f t="shared" si="82"/>
        <v>1000</v>
      </c>
      <c r="AY152" s="342">
        <f t="shared" si="82"/>
        <v>1000</v>
      </c>
      <c r="AZ152" s="342">
        <f t="shared" si="82"/>
        <v>1000</v>
      </c>
      <c r="BA152" s="342">
        <f t="shared" si="82"/>
        <v>1000</v>
      </c>
      <c r="BB152" s="342">
        <f t="shared" si="82"/>
        <v>1000</v>
      </c>
      <c r="BC152" s="342">
        <f t="shared" si="82"/>
        <v>1000</v>
      </c>
      <c r="BD152" s="342">
        <f t="shared" si="82"/>
        <v>1000</v>
      </c>
      <c r="BE152" s="342">
        <f t="shared" si="82"/>
        <v>1000</v>
      </c>
      <c r="BF152" s="342">
        <f t="shared" si="82"/>
        <v>1000</v>
      </c>
      <c r="BG152" s="342">
        <f t="shared" si="82"/>
        <v>1000</v>
      </c>
      <c r="BH152" s="342">
        <f t="shared" si="82"/>
        <v>1000</v>
      </c>
      <c r="BI152" s="342">
        <f t="shared" si="82"/>
        <v>1000</v>
      </c>
      <c r="BJ152" s="342">
        <f t="shared" ref="BJ152:BS158" si="84">IF(BJ$82=0,0,VLOOKUP($E152,$E$5:$BS$77,BJ$82+7,0))</f>
        <v>1000</v>
      </c>
      <c r="BK152" s="342">
        <f t="shared" si="84"/>
        <v>1000</v>
      </c>
      <c r="BL152" s="342">
        <f t="shared" si="84"/>
        <v>1000</v>
      </c>
      <c r="BM152" s="342">
        <f t="shared" si="84"/>
        <v>1000</v>
      </c>
      <c r="BN152" s="342">
        <f t="shared" si="84"/>
        <v>1000</v>
      </c>
      <c r="BO152" s="342">
        <f t="shared" si="84"/>
        <v>1000</v>
      </c>
      <c r="BP152" s="342">
        <f t="shared" si="84"/>
        <v>1000</v>
      </c>
      <c r="BQ152" s="342">
        <f t="shared" si="84"/>
        <v>1000</v>
      </c>
      <c r="BR152" s="342">
        <f t="shared" si="84"/>
        <v>1000</v>
      </c>
      <c r="BS152" s="342">
        <f t="shared" si="84"/>
        <v>1000</v>
      </c>
    </row>
    <row r="153" spans="5:71">
      <c r="E153" s="1">
        <v>68</v>
      </c>
      <c r="G153" s="1"/>
      <c r="H153" s="1">
        <f t="shared" si="81"/>
        <v>0</v>
      </c>
      <c r="J153" s="2"/>
      <c r="L153" s="342">
        <f t="shared" si="83"/>
        <v>0</v>
      </c>
      <c r="M153" s="342">
        <f t="shared" si="83"/>
        <v>0</v>
      </c>
      <c r="N153" s="342">
        <f t="shared" si="83"/>
        <v>0</v>
      </c>
      <c r="O153" s="342">
        <f t="shared" si="83"/>
        <v>0</v>
      </c>
      <c r="P153" s="342">
        <f t="shared" si="83"/>
        <v>0</v>
      </c>
      <c r="Q153" s="342">
        <f t="shared" si="83"/>
        <v>0</v>
      </c>
      <c r="R153" s="342">
        <f t="shared" si="83"/>
        <v>0</v>
      </c>
      <c r="S153" s="342">
        <f t="shared" si="83"/>
        <v>0</v>
      </c>
      <c r="T153" s="342">
        <f t="shared" si="83"/>
        <v>0</v>
      </c>
      <c r="U153" s="342">
        <f t="shared" si="83"/>
        <v>0</v>
      </c>
      <c r="V153" s="342">
        <f t="shared" si="83"/>
        <v>0</v>
      </c>
      <c r="W153" s="342">
        <f t="shared" si="83"/>
        <v>0</v>
      </c>
      <c r="X153" s="342">
        <f t="shared" si="83"/>
        <v>0</v>
      </c>
      <c r="Y153" s="342">
        <f t="shared" si="83"/>
        <v>0</v>
      </c>
      <c r="Z153" s="342">
        <f t="shared" si="83"/>
        <v>0</v>
      </c>
      <c r="AA153" s="342">
        <f t="shared" si="83"/>
        <v>0</v>
      </c>
      <c r="AB153" s="342">
        <f t="shared" ref="AB153:BK158" si="85">IF(AB$82=0,0,VLOOKUP($E153,$E$5:$BS$77,AB$82+7,0))</f>
        <v>0</v>
      </c>
      <c r="AC153" s="342">
        <f t="shared" si="85"/>
        <v>0</v>
      </c>
      <c r="AD153" s="342">
        <f t="shared" si="85"/>
        <v>0</v>
      </c>
      <c r="AE153" s="342">
        <f t="shared" si="85"/>
        <v>0</v>
      </c>
      <c r="AF153" s="342">
        <f t="shared" si="85"/>
        <v>0</v>
      </c>
      <c r="AG153" s="342">
        <f t="shared" si="85"/>
        <v>0</v>
      </c>
      <c r="AH153" s="342">
        <f t="shared" si="85"/>
        <v>0</v>
      </c>
      <c r="AI153" s="342">
        <f t="shared" si="85"/>
        <v>0</v>
      </c>
      <c r="AJ153" s="342">
        <f t="shared" si="85"/>
        <v>0</v>
      </c>
      <c r="AK153" s="342">
        <f t="shared" si="85"/>
        <v>0</v>
      </c>
      <c r="AL153" s="342">
        <f t="shared" si="85"/>
        <v>0</v>
      </c>
      <c r="AM153" s="342">
        <f t="shared" si="85"/>
        <v>0</v>
      </c>
      <c r="AN153" s="342">
        <f t="shared" si="85"/>
        <v>0</v>
      </c>
      <c r="AO153" s="342">
        <f t="shared" si="85"/>
        <v>0</v>
      </c>
      <c r="AP153" s="342">
        <f t="shared" si="85"/>
        <v>0</v>
      </c>
      <c r="AQ153" s="342">
        <f t="shared" si="85"/>
        <v>0</v>
      </c>
      <c r="AR153" s="342">
        <f t="shared" si="85"/>
        <v>0</v>
      </c>
      <c r="AS153" s="342">
        <f t="shared" si="85"/>
        <v>0</v>
      </c>
      <c r="AT153" s="342">
        <f t="shared" si="85"/>
        <v>0</v>
      </c>
      <c r="AU153" s="342">
        <f t="shared" si="85"/>
        <v>0</v>
      </c>
      <c r="AV153" s="342">
        <f t="shared" si="85"/>
        <v>0</v>
      </c>
      <c r="AW153" s="342">
        <f t="shared" si="85"/>
        <v>0</v>
      </c>
      <c r="AX153" s="342">
        <f t="shared" si="85"/>
        <v>0</v>
      </c>
      <c r="AY153" s="342">
        <f t="shared" si="85"/>
        <v>0</v>
      </c>
      <c r="AZ153" s="342">
        <f t="shared" si="85"/>
        <v>0</v>
      </c>
      <c r="BA153" s="342">
        <f t="shared" si="85"/>
        <v>0</v>
      </c>
      <c r="BB153" s="342">
        <f t="shared" si="85"/>
        <v>0</v>
      </c>
      <c r="BC153" s="342">
        <f t="shared" si="85"/>
        <v>0</v>
      </c>
      <c r="BD153" s="342">
        <f t="shared" si="85"/>
        <v>0</v>
      </c>
      <c r="BE153" s="342">
        <f t="shared" si="85"/>
        <v>0</v>
      </c>
      <c r="BF153" s="342">
        <f t="shared" si="85"/>
        <v>0</v>
      </c>
      <c r="BG153" s="342">
        <f t="shared" si="85"/>
        <v>0</v>
      </c>
      <c r="BH153" s="342">
        <f t="shared" si="85"/>
        <v>0</v>
      </c>
      <c r="BI153" s="342">
        <f t="shared" si="85"/>
        <v>0</v>
      </c>
      <c r="BJ153" s="342">
        <f t="shared" si="85"/>
        <v>0</v>
      </c>
      <c r="BK153" s="342">
        <f t="shared" si="85"/>
        <v>0</v>
      </c>
      <c r="BL153" s="342">
        <f t="shared" si="84"/>
        <v>0</v>
      </c>
      <c r="BM153" s="342">
        <f t="shared" si="84"/>
        <v>0</v>
      </c>
      <c r="BN153" s="342">
        <f t="shared" si="84"/>
        <v>0</v>
      </c>
      <c r="BO153" s="342">
        <f t="shared" si="84"/>
        <v>0</v>
      </c>
      <c r="BP153" s="342">
        <f t="shared" si="84"/>
        <v>0</v>
      </c>
      <c r="BQ153" s="342">
        <f t="shared" si="84"/>
        <v>0</v>
      </c>
      <c r="BR153" s="342">
        <f t="shared" si="84"/>
        <v>0</v>
      </c>
      <c r="BS153" s="342">
        <f t="shared" si="84"/>
        <v>0</v>
      </c>
    </row>
    <row r="154" spans="5:71">
      <c r="E154" s="1">
        <v>69</v>
      </c>
      <c r="G154" s="1"/>
      <c r="H154" s="1">
        <f t="shared" si="81"/>
        <v>0</v>
      </c>
      <c r="J154" s="2"/>
      <c r="L154" s="342">
        <f t="shared" si="83"/>
        <v>0</v>
      </c>
      <c r="M154" s="342">
        <f t="shared" si="83"/>
        <v>0</v>
      </c>
      <c r="N154" s="342">
        <f t="shared" si="83"/>
        <v>0</v>
      </c>
      <c r="O154" s="342">
        <f t="shared" si="83"/>
        <v>0</v>
      </c>
      <c r="P154" s="342">
        <f t="shared" si="83"/>
        <v>0</v>
      </c>
      <c r="Q154" s="342">
        <f t="shared" si="83"/>
        <v>0</v>
      </c>
      <c r="R154" s="342">
        <f t="shared" si="83"/>
        <v>0</v>
      </c>
      <c r="S154" s="342">
        <f t="shared" si="83"/>
        <v>0</v>
      </c>
      <c r="T154" s="342">
        <f t="shared" si="83"/>
        <v>0</v>
      </c>
      <c r="U154" s="342">
        <f t="shared" si="83"/>
        <v>0</v>
      </c>
      <c r="V154" s="342">
        <f t="shared" si="83"/>
        <v>0</v>
      </c>
      <c r="W154" s="342">
        <f t="shared" si="83"/>
        <v>0</v>
      </c>
      <c r="X154" s="342">
        <f t="shared" si="83"/>
        <v>0</v>
      </c>
      <c r="Y154" s="342">
        <f t="shared" si="83"/>
        <v>0</v>
      </c>
      <c r="Z154" s="342">
        <f t="shared" si="83"/>
        <v>0</v>
      </c>
      <c r="AA154" s="342">
        <f t="shared" si="83"/>
        <v>0</v>
      </c>
      <c r="AB154" s="342">
        <f t="shared" si="85"/>
        <v>0</v>
      </c>
      <c r="AC154" s="342">
        <f t="shared" si="85"/>
        <v>0</v>
      </c>
      <c r="AD154" s="342">
        <f t="shared" si="85"/>
        <v>0</v>
      </c>
      <c r="AE154" s="342">
        <f t="shared" si="85"/>
        <v>0</v>
      </c>
      <c r="AF154" s="342">
        <f t="shared" si="85"/>
        <v>0</v>
      </c>
      <c r="AG154" s="342">
        <f t="shared" si="85"/>
        <v>0</v>
      </c>
      <c r="AH154" s="342">
        <f t="shared" si="85"/>
        <v>0</v>
      </c>
      <c r="AI154" s="342">
        <f t="shared" si="85"/>
        <v>0</v>
      </c>
      <c r="AJ154" s="342">
        <f t="shared" si="85"/>
        <v>0</v>
      </c>
      <c r="AK154" s="342">
        <f t="shared" si="85"/>
        <v>0</v>
      </c>
      <c r="AL154" s="342">
        <f t="shared" si="85"/>
        <v>0</v>
      </c>
      <c r="AM154" s="342">
        <f t="shared" si="85"/>
        <v>0</v>
      </c>
      <c r="AN154" s="342">
        <f t="shared" si="85"/>
        <v>0</v>
      </c>
      <c r="AO154" s="342">
        <f t="shared" si="85"/>
        <v>0</v>
      </c>
      <c r="AP154" s="342">
        <f t="shared" si="85"/>
        <v>0</v>
      </c>
      <c r="AQ154" s="342">
        <f t="shared" si="85"/>
        <v>0</v>
      </c>
      <c r="AR154" s="342">
        <f t="shared" si="85"/>
        <v>0</v>
      </c>
      <c r="AS154" s="342">
        <f t="shared" si="85"/>
        <v>0</v>
      </c>
      <c r="AT154" s="342">
        <f t="shared" si="85"/>
        <v>0</v>
      </c>
      <c r="AU154" s="342">
        <f t="shared" si="85"/>
        <v>0</v>
      </c>
      <c r="AV154" s="342">
        <f t="shared" si="85"/>
        <v>0</v>
      </c>
      <c r="AW154" s="342">
        <f t="shared" si="85"/>
        <v>0</v>
      </c>
      <c r="AX154" s="342">
        <f t="shared" si="85"/>
        <v>0</v>
      </c>
      <c r="AY154" s="342">
        <f t="shared" si="85"/>
        <v>0</v>
      </c>
      <c r="AZ154" s="342">
        <f t="shared" si="85"/>
        <v>0</v>
      </c>
      <c r="BA154" s="342">
        <f t="shared" si="85"/>
        <v>0</v>
      </c>
      <c r="BB154" s="342">
        <f t="shared" si="85"/>
        <v>0</v>
      </c>
      <c r="BC154" s="342">
        <f t="shared" si="85"/>
        <v>0</v>
      </c>
      <c r="BD154" s="342">
        <f t="shared" si="85"/>
        <v>0</v>
      </c>
      <c r="BE154" s="342">
        <f t="shared" si="85"/>
        <v>0</v>
      </c>
      <c r="BF154" s="342">
        <f t="shared" si="85"/>
        <v>0</v>
      </c>
      <c r="BG154" s="342">
        <f t="shared" si="85"/>
        <v>0</v>
      </c>
      <c r="BH154" s="342">
        <f t="shared" si="85"/>
        <v>0</v>
      </c>
      <c r="BI154" s="342">
        <f t="shared" si="85"/>
        <v>0</v>
      </c>
      <c r="BJ154" s="342">
        <f t="shared" si="85"/>
        <v>0</v>
      </c>
      <c r="BK154" s="342">
        <f t="shared" si="85"/>
        <v>0</v>
      </c>
      <c r="BL154" s="342">
        <f t="shared" si="84"/>
        <v>0</v>
      </c>
      <c r="BM154" s="342">
        <f t="shared" si="84"/>
        <v>0</v>
      </c>
      <c r="BN154" s="342">
        <f t="shared" si="84"/>
        <v>0</v>
      </c>
      <c r="BO154" s="342">
        <f t="shared" si="84"/>
        <v>0</v>
      </c>
      <c r="BP154" s="342">
        <f t="shared" si="84"/>
        <v>0</v>
      </c>
      <c r="BQ154" s="342">
        <f t="shared" si="84"/>
        <v>0</v>
      </c>
      <c r="BR154" s="342">
        <f t="shared" si="84"/>
        <v>0</v>
      </c>
      <c r="BS154" s="342">
        <f t="shared" si="84"/>
        <v>0</v>
      </c>
    </row>
    <row r="155" spans="5:71">
      <c r="E155" s="1">
        <v>70</v>
      </c>
      <c r="G155" s="1"/>
      <c r="H155" s="1">
        <f t="shared" si="81"/>
        <v>0</v>
      </c>
      <c r="J155" s="2"/>
      <c r="L155" s="342">
        <f t="shared" si="83"/>
        <v>0</v>
      </c>
      <c r="M155" s="342">
        <f t="shared" si="83"/>
        <v>0</v>
      </c>
      <c r="N155" s="342">
        <f t="shared" si="83"/>
        <v>0</v>
      </c>
      <c r="O155" s="342">
        <f t="shared" si="83"/>
        <v>0</v>
      </c>
      <c r="P155" s="342">
        <f t="shared" si="83"/>
        <v>0</v>
      </c>
      <c r="Q155" s="342">
        <f t="shared" si="83"/>
        <v>0</v>
      </c>
      <c r="R155" s="342">
        <f t="shared" si="83"/>
        <v>0</v>
      </c>
      <c r="S155" s="342">
        <f t="shared" si="83"/>
        <v>0</v>
      </c>
      <c r="T155" s="342">
        <f t="shared" si="83"/>
        <v>0</v>
      </c>
      <c r="U155" s="342">
        <f t="shared" si="83"/>
        <v>0</v>
      </c>
      <c r="V155" s="342">
        <f t="shared" si="83"/>
        <v>0</v>
      </c>
      <c r="W155" s="342">
        <f t="shared" si="83"/>
        <v>0</v>
      </c>
      <c r="X155" s="342">
        <f t="shared" si="83"/>
        <v>0</v>
      </c>
      <c r="Y155" s="342">
        <f t="shared" si="83"/>
        <v>0</v>
      </c>
      <c r="Z155" s="342">
        <f t="shared" si="83"/>
        <v>0</v>
      </c>
      <c r="AA155" s="342">
        <f t="shared" si="83"/>
        <v>0</v>
      </c>
      <c r="AB155" s="342">
        <f t="shared" si="85"/>
        <v>0</v>
      </c>
      <c r="AC155" s="342">
        <f t="shared" si="85"/>
        <v>0</v>
      </c>
      <c r="AD155" s="342">
        <f t="shared" si="85"/>
        <v>0</v>
      </c>
      <c r="AE155" s="342">
        <f t="shared" si="85"/>
        <v>0</v>
      </c>
      <c r="AF155" s="342">
        <f t="shared" si="85"/>
        <v>0</v>
      </c>
      <c r="AG155" s="342">
        <f t="shared" si="85"/>
        <v>0</v>
      </c>
      <c r="AH155" s="342">
        <f t="shared" si="85"/>
        <v>0</v>
      </c>
      <c r="AI155" s="342">
        <f t="shared" si="85"/>
        <v>0</v>
      </c>
      <c r="AJ155" s="342">
        <f t="shared" si="85"/>
        <v>0</v>
      </c>
      <c r="AK155" s="342">
        <f t="shared" si="85"/>
        <v>0</v>
      </c>
      <c r="AL155" s="342">
        <f t="shared" si="85"/>
        <v>0</v>
      </c>
      <c r="AM155" s="342">
        <f t="shared" si="85"/>
        <v>0</v>
      </c>
      <c r="AN155" s="342">
        <f t="shared" si="85"/>
        <v>0</v>
      </c>
      <c r="AO155" s="342">
        <f t="shared" si="85"/>
        <v>0</v>
      </c>
      <c r="AP155" s="342">
        <f t="shared" si="85"/>
        <v>0</v>
      </c>
      <c r="AQ155" s="342">
        <f t="shared" si="85"/>
        <v>0</v>
      </c>
      <c r="AR155" s="342">
        <f t="shared" si="85"/>
        <v>0</v>
      </c>
      <c r="AS155" s="342">
        <f t="shared" si="85"/>
        <v>0</v>
      </c>
      <c r="AT155" s="342">
        <f t="shared" si="85"/>
        <v>0</v>
      </c>
      <c r="AU155" s="342">
        <f t="shared" si="85"/>
        <v>0</v>
      </c>
      <c r="AV155" s="342">
        <f t="shared" si="85"/>
        <v>0</v>
      </c>
      <c r="AW155" s="342">
        <f t="shared" si="85"/>
        <v>0</v>
      </c>
      <c r="AX155" s="342">
        <f t="shared" si="85"/>
        <v>0</v>
      </c>
      <c r="AY155" s="342">
        <f t="shared" si="85"/>
        <v>0</v>
      </c>
      <c r="AZ155" s="342">
        <f t="shared" si="85"/>
        <v>0</v>
      </c>
      <c r="BA155" s="342">
        <f t="shared" si="85"/>
        <v>0</v>
      </c>
      <c r="BB155" s="342">
        <f t="shared" si="85"/>
        <v>0</v>
      </c>
      <c r="BC155" s="342">
        <f t="shared" si="85"/>
        <v>0</v>
      </c>
      <c r="BD155" s="342">
        <f t="shared" si="85"/>
        <v>0</v>
      </c>
      <c r="BE155" s="342">
        <f t="shared" si="85"/>
        <v>0</v>
      </c>
      <c r="BF155" s="342">
        <f t="shared" si="85"/>
        <v>0</v>
      </c>
      <c r="BG155" s="342">
        <f t="shared" si="85"/>
        <v>0</v>
      </c>
      <c r="BH155" s="342">
        <f t="shared" si="85"/>
        <v>0</v>
      </c>
      <c r="BI155" s="342">
        <f t="shared" si="85"/>
        <v>0</v>
      </c>
      <c r="BJ155" s="342">
        <f t="shared" si="85"/>
        <v>0</v>
      </c>
      <c r="BK155" s="342">
        <f t="shared" si="85"/>
        <v>0</v>
      </c>
      <c r="BL155" s="342">
        <f t="shared" si="84"/>
        <v>0</v>
      </c>
      <c r="BM155" s="342">
        <f t="shared" si="84"/>
        <v>0</v>
      </c>
      <c r="BN155" s="342">
        <f t="shared" si="84"/>
        <v>0</v>
      </c>
      <c r="BO155" s="342">
        <f t="shared" si="84"/>
        <v>0</v>
      </c>
      <c r="BP155" s="342">
        <f t="shared" si="84"/>
        <v>0</v>
      </c>
      <c r="BQ155" s="342">
        <f t="shared" si="84"/>
        <v>0</v>
      </c>
      <c r="BR155" s="342">
        <f t="shared" si="84"/>
        <v>0</v>
      </c>
      <c r="BS155" s="342">
        <f t="shared" si="84"/>
        <v>0</v>
      </c>
    </row>
    <row r="156" spans="5:71">
      <c r="E156" s="1">
        <v>71</v>
      </c>
      <c r="G156" s="1"/>
      <c r="H156" s="1">
        <f t="shared" si="81"/>
        <v>0</v>
      </c>
      <c r="J156" s="2"/>
      <c r="L156" s="342">
        <f t="shared" si="83"/>
        <v>0</v>
      </c>
      <c r="M156" s="342">
        <f t="shared" si="83"/>
        <v>0</v>
      </c>
      <c r="N156" s="342">
        <f t="shared" si="83"/>
        <v>0</v>
      </c>
      <c r="O156" s="342">
        <f t="shared" si="83"/>
        <v>0</v>
      </c>
      <c r="P156" s="342">
        <f t="shared" si="83"/>
        <v>0</v>
      </c>
      <c r="Q156" s="342">
        <f t="shared" si="83"/>
        <v>0</v>
      </c>
      <c r="R156" s="342">
        <f t="shared" si="83"/>
        <v>0</v>
      </c>
      <c r="S156" s="342">
        <f t="shared" si="83"/>
        <v>0</v>
      </c>
      <c r="T156" s="342">
        <f t="shared" si="83"/>
        <v>0</v>
      </c>
      <c r="U156" s="342">
        <f t="shared" si="83"/>
        <v>0</v>
      </c>
      <c r="V156" s="342">
        <f t="shared" si="83"/>
        <v>0</v>
      </c>
      <c r="W156" s="342">
        <f t="shared" si="83"/>
        <v>0</v>
      </c>
      <c r="X156" s="342">
        <f t="shared" si="83"/>
        <v>0</v>
      </c>
      <c r="Y156" s="342">
        <f t="shared" si="83"/>
        <v>0</v>
      </c>
      <c r="Z156" s="342">
        <f t="shared" si="83"/>
        <v>0</v>
      </c>
      <c r="AA156" s="342">
        <f t="shared" si="83"/>
        <v>0</v>
      </c>
      <c r="AB156" s="342">
        <f t="shared" si="85"/>
        <v>0</v>
      </c>
      <c r="AC156" s="342">
        <f t="shared" si="85"/>
        <v>0</v>
      </c>
      <c r="AD156" s="342">
        <f t="shared" si="85"/>
        <v>0</v>
      </c>
      <c r="AE156" s="342">
        <f t="shared" si="85"/>
        <v>0</v>
      </c>
      <c r="AF156" s="342">
        <f t="shared" si="85"/>
        <v>0</v>
      </c>
      <c r="AG156" s="342">
        <f t="shared" si="85"/>
        <v>0</v>
      </c>
      <c r="AH156" s="342">
        <f t="shared" si="85"/>
        <v>0</v>
      </c>
      <c r="AI156" s="342">
        <f t="shared" si="85"/>
        <v>0</v>
      </c>
      <c r="AJ156" s="342">
        <f t="shared" si="85"/>
        <v>0</v>
      </c>
      <c r="AK156" s="342">
        <f t="shared" si="85"/>
        <v>0</v>
      </c>
      <c r="AL156" s="342">
        <f t="shared" si="85"/>
        <v>0</v>
      </c>
      <c r="AM156" s="342">
        <f t="shared" si="85"/>
        <v>0</v>
      </c>
      <c r="AN156" s="342">
        <f t="shared" si="85"/>
        <v>0</v>
      </c>
      <c r="AO156" s="342">
        <f t="shared" si="85"/>
        <v>0</v>
      </c>
      <c r="AP156" s="342">
        <f t="shared" si="85"/>
        <v>0</v>
      </c>
      <c r="AQ156" s="342">
        <f t="shared" si="85"/>
        <v>0</v>
      </c>
      <c r="AR156" s="342">
        <f t="shared" si="85"/>
        <v>0</v>
      </c>
      <c r="AS156" s="342">
        <f t="shared" si="85"/>
        <v>0</v>
      </c>
      <c r="AT156" s="342">
        <f t="shared" si="85"/>
        <v>0</v>
      </c>
      <c r="AU156" s="342">
        <f t="shared" si="85"/>
        <v>0</v>
      </c>
      <c r="AV156" s="342">
        <f t="shared" si="85"/>
        <v>0</v>
      </c>
      <c r="AW156" s="342">
        <f t="shared" si="85"/>
        <v>0</v>
      </c>
      <c r="AX156" s="342">
        <f t="shared" si="85"/>
        <v>0</v>
      </c>
      <c r="AY156" s="342">
        <f t="shared" si="85"/>
        <v>0</v>
      </c>
      <c r="AZ156" s="342">
        <f t="shared" si="85"/>
        <v>0</v>
      </c>
      <c r="BA156" s="342">
        <f t="shared" si="85"/>
        <v>0</v>
      </c>
      <c r="BB156" s="342">
        <f t="shared" si="85"/>
        <v>0</v>
      </c>
      <c r="BC156" s="342">
        <f t="shared" si="85"/>
        <v>0</v>
      </c>
      <c r="BD156" s="342">
        <f t="shared" si="85"/>
        <v>0</v>
      </c>
      <c r="BE156" s="342">
        <f t="shared" si="85"/>
        <v>0</v>
      </c>
      <c r="BF156" s="342">
        <f t="shared" si="85"/>
        <v>0</v>
      </c>
      <c r="BG156" s="342">
        <f t="shared" si="85"/>
        <v>0</v>
      </c>
      <c r="BH156" s="342">
        <f t="shared" si="85"/>
        <v>0</v>
      </c>
      <c r="BI156" s="342">
        <f t="shared" si="85"/>
        <v>0</v>
      </c>
      <c r="BJ156" s="342">
        <f t="shared" si="85"/>
        <v>0</v>
      </c>
      <c r="BK156" s="342">
        <f t="shared" si="85"/>
        <v>0</v>
      </c>
      <c r="BL156" s="342">
        <f t="shared" si="84"/>
        <v>0</v>
      </c>
      <c r="BM156" s="342">
        <f t="shared" si="84"/>
        <v>0</v>
      </c>
      <c r="BN156" s="342">
        <f t="shared" si="84"/>
        <v>0</v>
      </c>
      <c r="BO156" s="342">
        <f t="shared" si="84"/>
        <v>0</v>
      </c>
      <c r="BP156" s="342">
        <f t="shared" si="84"/>
        <v>0</v>
      </c>
      <c r="BQ156" s="342">
        <f t="shared" si="84"/>
        <v>0</v>
      </c>
      <c r="BR156" s="342">
        <f t="shared" si="84"/>
        <v>0</v>
      </c>
      <c r="BS156" s="342">
        <f t="shared" si="84"/>
        <v>0</v>
      </c>
    </row>
    <row r="157" spans="5:71">
      <c r="E157" s="1">
        <v>72</v>
      </c>
      <c r="G157" s="1"/>
      <c r="H157" s="1">
        <f t="shared" si="81"/>
        <v>0</v>
      </c>
      <c r="J157" s="2"/>
      <c r="L157" s="342">
        <f t="shared" si="83"/>
        <v>0</v>
      </c>
      <c r="M157" s="342">
        <f t="shared" si="83"/>
        <v>0</v>
      </c>
      <c r="N157" s="342">
        <f t="shared" si="83"/>
        <v>0</v>
      </c>
      <c r="O157" s="342">
        <f t="shared" si="83"/>
        <v>0</v>
      </c>
      <c r="P157" s="342">
        <f t="shared" si="83"/>
        <v>0</v>
      </c>
      <c r="Q157" s="342">
        <f t="shared" si="83"/>
        <v>0</v>
      </c>
      <c r="R157" s="342">
        <f t="shared" si="83"/>
        <v>0</v>
      </c>
      <c r="S157" s="342">
        <f t="shared" si="83"/>
        <v>0</v>
      </c>
      <c r="T157" s="342">
        <f t="shared" si="83"/>
        <v>0</v>
      </c>
      <c r="U157" s="342">
        <f t="shared" si="83"/>
        <v>0</v>
      </c>
      <c r="V157" s="342">
        <f t="shared" si="83"/>
        <v>0</v>
      </c>
      <c r="W157" s="342">
        <f t="shared" si="83"/>
        <v>0</v>
      </c>
      <c r="X157" s="342">
        <f t="shared" si="83"/>
        <v>0</v>
      </c>
      <c r="Y157" s="342">
        <f t="shared" si="83"/>
        <v>0</v>
      </c>
      <c r="Z157" s="342">
        <f t="shared" si="83"/>
        <v>0</v>
      </c>
      <c r="AA157" s="342">
        <f t="shared" si="83"/>
        <v>0</v>
      </c>
      <c r="AB157" s="342">
        <f t="shared" si="85"/>
        <v>0</v>
      </c>
      <c r="AC157" s="342">
        <f t="shared" si="85"/>
        <v>0</v>
      </c>
      <c r="AD157" s="342">
        <f t="shared" si="85"/>
        <v>0</v>
      </c>
      <c r="AE157" s="342">
        <f t="shared" si="85"/>
        <v>0</v>
      </c>
      <c r="AF157" s="342">
        <f t="shared" si="85"/>
        <v>0</v>
      </c>
      <c r="AG157" s="342">
        <f t="shared" si="85"/>
        <v>0</v>
      </c>
      <c r="AH157" s="342">
        <f t="shared" si="85"/>
        <v>0</v>
      </c>
      <c r="AI157" s="342">
        <f t="shared" si="85"/>
        <v>0</v>
      </c>
      <c r="AJ157" s="342">
        <f t="shared" si="85"/>
        <v>0</v>
      </c>
      <c r="AK157" s="342">
        <f t="shared" si="85"/>
        <v>0</v>
      </c>
      <c r="AL157" s="342">
        <f t="shared" si="85"/>
        <v>0</v>
      </c>
      <c r="AM157" s="342">
        <f t="shared" si="85"/>
        <v>0</v>
      </c>
      <c r="AN157" s="342">
        <f t="shared" si="85"/>
        <v>0</v>
      </c>
      <c r="AO157" s="342">
        <f t="shared" si="85"/>
        <v>0</v>
      </c>
      <c r="AP157" s="342">
        <f t="shared" si="85"/>
        <v>0</v>
      </c>
      <c r="AQ157" s="342">
        <f t="shared" si="85"/>
        <v>0</v>
      </c>
      <c r="AR157" s="342">
        <f t="shared" si="85"/>
        <v>0</v>
      </c>
      <c r="AS157" s="342">
        <f t="shared" si="85"/>
        <v>0</v>
      </c>
      <c r="AT157" s="342">
        <f t="shared" si="85"/>
        <v>0</v>
      </c>
      <c r="AU157" s="342">
        <f t="shared" si="85"/>
        <v>0</v>
      </c>
      <c r="AV157" s="342">
        <f t="shared" si="85"/>
        <v>0</v>
      </c>
      <c r="AW157" s="342">
        <f t="shared" si="85"/>
        <v>0</v>
      </c>
      <c r="AX157" s="342">
        <f t="shared" si="85"/>
        <v>0</v>
      </c>
      <c r="AY157" s="342">
        <f t="shared" si="85"/>
        <v>0</v>
      </c>
      <c r="AZ157" s="342">
        <f t="shared" si="85"/>
        <v>0</v>
      </c>
      <c r="BA157" s="342">
        <f t="shared" si="85"/>
        <v>0</v>
      </c>
      <c r="BB157" s="342">
        <f t="shared" si="85"/>
        <v>0</v>
      </c>
      <c r="BC157" s="342">
        <f t="shared" si="85"/>
        <v>0</v>
      </c>
      <c r="BD157" s="342">
        <f t="shared" si="85"/>
        <v>0</v>
      </c>
      <c r="BE157" s="342">
        <f t="shared" si="85"/>
        <v>0</v>
      </c>
      <c r="BF157" s="342">
        <f t="shared" si="85"/>
        <v>0</v>
      </c>
      <c r="BG157" s="342">
        <f t="shared" si="85"/>
        <v>0</v>
      </c>
      <c r="BH157" s="342">
        <f t="shared" si="85"/>
        <v>0</v>
      </c>
      <c r="BI157" s="342">
        <f t="shared" si="85"/>
        <v>0</v>
      </c>
      <c r="BJ157" s="342">
        <f t="shared" si="85"/>
        <v>0</v>
      </c>
      <c r="BK157" s="342">
        <f t="shared" si="85"/>
        <v>0</v>
      </c>
      <c r="BL157" s="342">
        <f t="shared" si="84"/>
        <v>0</v>
      </c>
      <c r="BM157" s="342">
        <f t="shared" si="84"/>
        <v>0</v>
      </c>
      <c r="BN157" s="342">
        <f t="shared" si="84"/>
        <v>0</v>
      </c>
      <c r="BO157" s="342">
        <f t="shared" si="84"/>
        <v>0</v>
      </c>
      <c r="BP157" s="342">
        <f t="shared" si="84"/>
        <v>0</v>
      </c>
      <c r="BQ157" s="342">
        <f t="shared" si="84"/>
        <v>0</v>
      </c>
      <c r="BR157" s="342">
        <f t="shared" si="84"/>
        <v>0</v>
      </c>
      <c r="BS157" s="342">
        <f t="shared" si="84"/>
        <v>0</v>
      </c>
    </row>
    <row r="158" spans="5:71">
      <c r="E158" s="1">
        <v>73</v>
      </c>
      <c r="G158" s="1"/>
      <c r="H158" s="1">
        <f>H77</f>
        <v>0</v>
      </c>
      <c r="I158" s="20"/>
      <c r="J158" s="19"/>
      <c r="K158" s="20"/>
      <c r="L158" s="342">
        <f>IF(L$82=0,0,VLOOKUP($E158,$E$5:$BS$77,L$82+7,0))</f>
        <v>0</v>
      </c>
      <c r="M158" s="342">
        <f t="shared" si="83"/>
        <v>0</v>
      </c>
      <c r="N158" s="342">
        <f t="shared" si="83"/>
        <v>0</v>
      </c>
      <c r="O158" s="342">
        <f t="shared" si="83"/>
        <v>0</v>
      </c>
      <c r="P158" s="342">
        <f t="shared" si="83"/>
        <v>0</v>
      </c>
      <c r="Q158" s="342">
        <f t="shared" si="83"/>
        <v>0</v>
      </c>
      <c r="R158" s="342">
        <f t="shared" si="83"/>
        <v>0</v>
      </c>
      <c r="S158" s="342">
        <f t="shared" si="83"/>
        <v>0</v>
      </c>
      <c r="T158" s="342">
        <f t="shared" si="83"/>
        <v>0</v>
      </c>
      <c r="U158" s="342">
        <f t="shared" si="83"/>
        <v>0</v>
      </c>
      <c r="V158" s="342">
        <f t="shared" si="83"/>
        <v>0</v>
      </c>
      <c r="W158" s="342">
        <f t="shared" si="83"/>
        <v>0</v>
      </c>
      <c r="X158" s="342">
        <f t="shared" si="83"/>
        <v>0</v>
      </c>
      <c r="Y158" s="342">
        <f t="shared" si="83"/>
        <v>0</v>
      </c>
      <c r="Z158" s="342">
        <f t="shared" si="83"/>
        <v>0</v>
      </c>
      <c r="AA158" s="342">
        <f t="shared" si="83"/>
        <v>0</v>
      </c>
      <c r="AB158" s="342">
        <f t="shared" si="85"/>
        <v>0</v>
      </c>
      <c r="AC158" s="342">
        <f t="shared" si="85"/>
        <v>0</v>
      </c>
      <c r="AD158" s="342">
        <f t="shared" si="85"/>
        <v>0</v>
      </c>
      <c r="AE158" s="342">
        <f t="shared" si="85"/>
        <v>0</v>
      </c>
      <c r="AF158" s="342">
        <f t="shared" si="85"/>
        <v>0</v>
      </c>
      <c r="AG158" s="342">
        <f t="shared" si="85"/>
        <v>0</v>
      </c>
      <c r="AH158" s="342">
        <f t="shared" si="85"/>
        <v>0</v>
      </c>
      <c r="AI158" s="342">
        <f t="shared" si="85"/>
        <v>0</v>
      </c>
      <c r="AJ158" s="342">
        <f t="shared" si="85"/>
        <v>0</v>
      </c>
      <c r="AK158" s="342">
        <f t="shared" si="85"/>
        <v>0</v>
      </c>
      <c r="AL158" s="342">
        <f t="shared" si="85"/>
        <v>0</v>
      </c>
      <c r="AM158" s="342">
        <f t="shared" si="85"/>
        <v>0</v>
      </c>
      <c r="AN158" s="342">
        <f t="shared" si="85"/>
        <v>0</v>
      </c>
      <c r="AO158" s="342">
        <f t="shared" si="85"/>
        <v>0</v>
      </c>
      <c r="AP158" s="342">
        <f t="shared" si="85"/>
        <v>0</v>
      </c>
      <c r="AQ158" s="342">
        <f t="shared" si="85"/>
        <v>0</v>
      </c>
      <c r="AR158" s="342">
        <f t="shared" si="85"/>
        <v>0</v>
      </c>
      <c r="AS158" s="342">
        <f t="shared" si="85"/>
        <v>0</v>
      </c>
      <c r="AT158" s="342">
        <f t="shared" si="85"/>
        <v>0</v>
      </c>
      <c r="AU158" s="342">
        <f t="shared" si="85"/>
        <v>0</v>
      </c>
      <c r="AV158" s="342">
        <f t="shared" si="85"/>
        <v>0</v>
      </c>
      <c r="AW158" s="342">
        <f t="shared" si="85"/>
        <v>0</v>
      </c>
      <c r="AX158" s="342">
        <f t="shared" si="85"/>
        <v>0</v>
      </c>
      <c r="AY158" s="342">
        <f t="shared" si="85"/>
        <v>0</v>
      </c>
      <c r="AZ158" s="342">
        <f t="shared" si="85"/>
        <v>0</v>
      </c>
      <c r="BA158" s="342">
        <f t="shared" si="85"/>
        <v>0</v>
      </c>
      <c r="BB158" s="342">
        <f t="shared" si="85"/>
        <v>0</v>
      </c>
      <c r="BC158" s="342">
        <f t="shared" si="85"/>
        <v>0</v>
      </c>
      <c r="BD158" s="342">
        <f t="shared" si="85"/>
        <v>0</v>
      </c>
      <c r="BE158" s="342">
        <f t="shared" si="85"/>
        <v>0</v>
      </c>
      <c r="BF158" s="342">
        <f t="shared" si="85"/>
        <v>0</v>
      </c>
      <c r="BG158" s="342">
        <f t="shared" si="85"/>
        <v>0</v>
      </c>
      <c r="BH158" s="342">
        <f t="shared" si="85"/>
        <v>0</v>
      </c>
      <c r="BI158" s="342">
        <f t="shared" si="85"/>
        <v>0</v>
      </c>
      <c r="BJ158" s="342">
        <f t="shared" si="85"/>
        <v>0</v>
      </c>
      <c r="BK158" s="342">
        <f t="shared" si="85"/>
        <v>0</v>
      </c>
      <c r="BL158" s="342">
        <f t="shared" si="84"/>
        <v>0</v>
      </c>
      <c r="BM158" s="342">
        <f t="shared" si="84"/>
        <v>0</v>
      </c>
      <c r="BN158" s="342">
        <f t="shared" si="84"/>
        <v>0</v>
      </c>
      <c r="BO158" s="342">
        <f t="shared" si="84"/>
        <v>0</v>
      </c>
      <c r="BP158" s="342">
        <f t="shared" si="84"/>
        <v>0</v>
      </c>
      <c r="BQ158" s="342">
        <f t="shared" si="84"/>
        <v>0</v>
      </c>
      <c r="BR158" s="342">
        <f t="shared" si="84"/>
        <v>0</v>
      </c>
      <c r="BS158" s="342">
        <f t="shared" si="84"/>
        <v>0</v>
      </c>
    </row>
    <row r="159" spans="5:71">
      <c r="H159" s="20"/>
      <c r="I159" s="20"/>
      <c r="J159" s="20"/>
      <c r="K159" s="20"/>
      <c r="L159" s="344"/>
      <c r="M159" s="344"/>
      <c r="N159" s="344"/>
      <c r="O159" s="344"/>
      <c r="P159" s="344"/>
      <c r="Q159" s="344"/>
      <c r="R159" s="344"/>
      <c r="S159" s="344"/>
      <c r="T159" s="344"/>
      <c r="U159" s="344"/>
      <c r="V159" s="344"/>
      <c r="W159" s="344"/>
      <c r="X159" s="344"/>
      <c r="Y159" s="344"/>
      <c r="Z159" s="344"/>
      <c r="AA159" s="344"/>
      <c r="AB159" s="344"/>
      <c r="AC159" s="344"/>
      <c r="AD159" s="344"/>
      <c r="AE159" s="344"/>
      <c r="AF159" s="344"/>
      <c r="AG159" s="344"/>
      <c r="AH159" s="344"/>
      <c r="AI159" s="344"/>
      <c r="AJ159" s="344"/>
      <c r="AK159" s="344"/>
      <c r="AL159" s="344"/>
      <c r="AM159" s="344"/>
      <c r="AN159" s="344"/>
      <c r="AO159" s="344"/>
      <c r="AP159" s="344"/>
      <c r="AQ159" s="344"/>
      <c r="AR159" s="344"/>
      <c r="AS159" s="344"/>
      <c r="AT159" s="344"/>
      <c r="AU159" s="344"/>
      <c r="AV159" s="344"/>
      <c r="AW159" s="344"/>
      <c r="AX159" s="344"/>
      <c r="AY159" s="344"/>
      <c r="AZ159" s="344"/>
      <c r="BA159" s="344"/>
      <c r="BB159" s="344"/>
      <c r="BC159" s="344"/>
      <c r="BD159" s="344"/>
      <c r="BE159" s="344"/>
      <c r="BF159" s="344"/>
      <c r="BG159" s="344"/>
      <c r="BH159" s="344"/>
      <c r="BI159" s="344"/>
      <c r="BJ159" s="344"/>
      <c r="BK159" s="344"/>
      <c r="BL159" s="344"/>
      <c r="BM159" s="344"/>
      <c r="BN159" s="344"/>
      <c r="BO159" s="344"/>
      <c r="BP159" s="344"/>
      <c r="BQ159" s="344"/>
      <c r="BR159" s="344"/>
      <c r="BS159" s="344"/>
    </row>
    <row r="160" spans="5:71">
      <c r="I160" s="7"/>
      <c r="J160" s="7"/>
      <c r="K160" s="7"/>
      <c r="L160" s="339">
        <f t="shared" ref="L160:AQ160" si="86">L105-L141</f>
        <v>0</v>
      </c>
      <c r="M160" s="339">
        <f t="shared" si="86"/>
        <v>0</v>
      </c>
      <c r="N160" s="339">
        <f t="shared" si="86"/>
        <v>0</v>
      </c>
      <c r="O160" s="339">
        <f t="shared" si="86"/>
        <v>0</v>
      </c>
      <c r="P160" s="339">
        <f t="shared" si="86"/>
        <v>0</v>
      </c>
      <c r="Q160" s="339">
        <f t="shared" si="86"/>
        <v>0</v>
      </c>
      <c r="R160" s="339">
        <f t="shared" si="86"/>
        <v>0</v>
      </c>
      <c r="S160" s="339">
        <f t="shared" si="86"/>
        <v>0</v>
      </c>
      <c r="T160" s="339">
        <f t="shared" si="86"/>
        <v>-929.91666666666652</v>
      </c>
      <c r="U160" s="339">
        <f t="shared" si="86"/>
        <v>-865.66666666666652</v>
      </c>
      <c r="V160" s="339">
        <f t="shared" si="86"/>
        <v>-720.38333333333321</v>
      </c>
      <c r="W160" s="339">
        <f t="shared" si="86"/>
        <v>2145.1750000000011</v>
      </c>
      <c r="X160" s="339">
        <f t="shared" si="86"/>
        <v>5198.3194166666681</v>
      </c>
      <c r="Y160" s="339">
        <f t="shared" si="86"/>
        <v>6077.6954541666692</v>
      </c>
      <c r="Z160" s="339">
        <f t="shared" si="86"/>
        <v>7181.4413002083365</v>
      </c>
      <c r="AA160" s="339">
        <f t="shared" si="86"/>
        <v>8598.8701292187543</v>
      </c>
      <c r="AB160" s="339">
        <f t="shared" si="86"/>
        <v>14274.970659413026</v>
      </c>
      <c r="AC160" s="339">
        <f t="shared" si="86"/>
        <v>17291.216085157012</v>
      </c>
      <c r="AD160" s="339">
        <f t="shared" si="86"/>
        <v>21500.962221465532</v>
      </c>
      <c r="AE160" s="339">
        <f t="shared" si="86"/>
        <v>31348.627114461211</v>
      </c>
      <c r="AF160" s="339">
        <f t="shared" si="86"/>
        <v>34191.721930298911</v>
      </c>
      <c r="AG160" s="339">
        <f t="shared" si="86"/>
        <v>37113.821582939971</v>
      </c>
      <c r="AH160" s="339">
        <f t="shared" si="86"/>
        <v>47843.277573825682</v>
      </c>
      <c r="AI160" s="339">
        <f t="shared" si="86"/>
        <v>52059.082855429566</v>
      </c>
      <c r="AJ160" s="339">
        <f t="shared" si="86"/>
        <v>56658.042541404888</v>
      </c>
      <c r="AK160" s="339">
        <f t="shared" si="86"/>
        <v>61676.550765999375</v>
      </c>
      <c r="AL160" s="339">
        <f t="shared" si="86"/>
        <v>67154.545011575989</v>
      </c>
      <c r="AM160" s="339">
        <f t="shared" si="86"/>
        <v>73135.855640159105</v>
      </c>
      <c r="AN160" s="339">
        <f t="shared" si="86"/>
        <v>79668.590137971827</v>
      </c>
      <c r="AO160" s="339">
        <f t="shared" si="86"/>
        <v>86805.555532255661</v>
      </c>
      <c r="AP160" s="339">
        <f t="shared" si="86"/>
        <v>94604.72278499222</v>
      </c>
      <c r="AQ160" s="339">
        <f t="shared" si="86"/>
        <v>103129.73734797793</v>
      </c>
      <c r="AR160" s="339">
        <f t="shared" ref="AR160:BS160" si="87">AR105-AR141</f>
        <v>112450.48048148659</v>
      </c>
      <c r="AS160" s="339">
        <f t="shared" si="87"/>
        <v>122643.68639828166</v>
      </c>
      <c r="AT160" s="339">
        <f t="shared" si="87"/>
        <v>133793.62080018851</v>
      </c>
      <c r="AU160" s="339">
        <f t="shared" si="87"/>
        <v>145992.82693039003</v>
      </c>
      <c r="AV160" s="339">
        <f t="shared" si="87"/>
        <v>159342.94587612079</v>
      </c>
      <c r="AW160" s="339">
        <f t="shared" si="87"/>
        <v>173955.61852905925</v>
      </c>
      <c r="AX160" s="339">
        <f t="shared" si="87"/>
        <v>189953.47735055789</v>
      </c>
      <c r="AY160" s="339">
        <f t="shared" si="87"/>
        <v>207471.23690263598</v>
      </c>
      <c r="AZ160" s="339">
        <f t="shared" si="87"/>
        <v>226656.89300077298</v>
      </c>
      <c r="BA160" s="339">
        <f t="shared" si="87"/>
        <v>247673.04132911743</v>
      </c>
      <c r="BB160" s="339">
        <f t="shared" si="87"/>
        <v>270698.32744170964</v>
      </c>
      <c r="BC160" s="339">
        <f t="shared" si="87"/>
        <v>295929.04126454511</v>
      </c>
      <c r="BD160" s="339">
        <f t="shared" si="87"/>
        <v>323580.8705235974</v>
      </c>
      <c r="BE160" s="339">
        <f t="shared" si="87"/>
        <v>353890.82896518463</v>
      </c>
      <c r="BF160" s="339">
        <f t="shared" si="87"/>
        <v>387119.37682039209</v>
      </c>
      <c r="BG160" s="339">
        <f t="shared" si="87"/>
        <v>423552.75270905485</v>
      </c>
      <c r="BH160" s="339">
        <f t="shared" si="87"/>
        <v>463505.53809691482</v>
      </c>
      <c r="BI160" s="339">
        <f t="shared" si="87"/>
        <v>507323.4775294087</v>
      </c>
      <c r="BJ160" s="339">
        <f t="shared" si="87"/>
        <v>555386.58018629206</v>
      </c>
      <c r="BK160" s="339">
        <f t="shared" si="87"/>
        <v>608112.5308540609</v>
      </c>
      <c r="BL160" s="339">
        <f t="shared" si="87"/>
        <v>665960.44122106361</v>
      </c>
      <c r="BM160" s="339">
        <f t="shared" si="87"/>
        <v>729434.97548884631</v>
      </c>
      <c r="BN160" s="339">
        <f t="shared" si="87"/>
        <v>799090.88769069128</v>
      </c>
      <c r="BO160" s="339">
        <f t="shared" si="87"/>
        <v>875538.01184536843</v>
      </c>
      <c r="BP160" s="339">
        <f t="shared" si="87"/>
        <v>959446.75018479384</v>
      </c>
      <c r="BQ160" s="339">
        <f t="shared" si="87"/>
        <v>1051554.1092159064</v>
      </c>
      <c r="BR160" s="339">
        <f t="shared" si="87"/>
        <v>1152670.3383507617</v>
      </c>
      <c r="BS160" s="339">
        <f t="shared" si="87"/>
        <v>1263686.2313097659</v>
      </c>
    </row>
    <row r="161" spans="7:71">
      <c r="H161" s="7"/>
      <c r="I161" s="7"/>
      <c r="J161" s="7"/>
      <c r="K161" s="7"/>
      <c r="L161" s="25"/>
      <c r="M161" s="25"/>
      <c r="N161" s="25"/>
      <c r="O161" s="25"/>
      <c r="P161" s="25"/>
      <c r="Q161" s="25"/>
      <c r="R161" s="25"/>
      <c r="S161" s="25"/>
      <c r="T161" s="25"/>
      <c r="U161" s="25"/>
      <c r="V161" s="25"/>
      <c r="W161" s="25"/>
      <c r="X161" s="25"/>
      <c r="Y161" s="25"/>
      <c r="Z161" s="25"/>
      <c r="AA161" s="25"/>
      <c r="AB161" s="25"/>
      <c r="AC161" s="25"/>
      <c r="AD161" s="25"/>
      <c r="AE161" s="25"/>
      <c r="AF161" s="25"/>
      <c r="AG161" s="25"/>
      <c r="AH161" s="25"/>
      <c r="AI161" s="25"/>
      <c r="AJ161" s="25"/>
      <c r="AK161" s="25"/>
      <c r="AL161" s="25"/>
      <c r="AM161" s="25"/>
      <c r="AN161" s="25"/>
      <c r="AO161" s="25"/>
      <c r="AP161" s="25"/>
      <c r="AQ161" s="25"/>
      <c r="AR161" s="25"/>
      <c r="AS161" s="25"/>
      <c r="AT161" s="25"/>
      <c r="AU161" s="25"/>
      <c r="AV161" s="25"/>
      <c r="AW161" s="25"/>
      <c r="AX161" s="25"/>
      <c r="AY161" s="25"/>
      <c r="AZ161" s="25"/>
      <c r="BA161" s="25"/>
      <c r="BB161" s="25"/>
      <c r="BC161" s="25"/>
      <c r="BD161" s="25"/>
      <c r="BE161" s="25"/>
      <c r="BF161" s="25"/>
      <c r="BG161" s="25"/>
      <c r="BH161" s="25"/>
      <c r="BI161" s="25"/>
      <c r="BJ161" s="25"/>
      <c r="BK161" s="25"/>
      <c r="BL161" s="25"/>
      <c r="BM161" s="25"/>
      <c r="BN161" s="25"/>
      <c r="BO161" s="25"/>
      <c r="BP161" s="25"/>
      <c r="BQ161" s="25"/>
      <c r="BR161" s="25"/>
      <c r="BS161" s="25"/>
    </row>
    <row r="162" spans="7:71">
      <c r="G162" s="7" t="s">
        <v>67</v>
      </c>
      <c r="H162" s="7"/>
      <c r="I162" s="7"/>
      <c r="J162" s="7"/>
      <c r="K162" s="7"/>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c r="AL162" s="25"/>
      <c r="AM162" s="25"/>
      <c r="AN162" s="25"/>
      <c r="AO162" s="25"/>
      <c r="AP162" s="25"/>
      <c r="AQ162" s="25"/>
      <c r="AR162" s="25"/>
      <c r="AS162" s="25"/>
      <c r="AT162" s="25"/>
      <c r="AU162" s="25"/>
      <c r="AV162" s="25"/>
      <c r="AW162" s="25"/>
      <c r="AX162" s="25"/>
      <c r="AY162" s="25"/>
      <c r="AZ162" s="25"/>
      <c r="BA162" s="25"/>
      <c r="BB162" s="25"/>
      <c r="BC162" s="25"/>
      <c r="BD162" s="25"/>
      <c r="BE162" s="25"/>
      <c r="BF162" s="25"/>
      <c r="BG162" s="25"/>
      <c r="BH162" s="25"/>
      <c r="BI162" s="25"/>
      <c r="BJ162" s="25"/>
      <c r="BK162" s="25"/>
      <c r="BL162" s="25"/>
      <c r="BM162" s="25"/>
      <c r="BN162" s="25"/>
      <c r="BO162" s="25"/>
      <c r="BP162" s="25"/>
      <c r="BQ162" s="25"/>
      <c r="BR162" s="25"/>
      <c r="BS162" s="25"/>
    </row>
    <row r="163" spans="7:71">
      <c r="H163" s="7"/>
      <c r="I163" s="7"/>
      <c r="J163" s="7"/>
      <c r="K163" s="7"/>
      <c r="L163" s="18">
        <v>44927</v>
      </c>
      <c r="M163" s="18">
        <v>44958</v>
      </c>
      <c r="N163" s="18">
        <v>44986</v>
      </c>
      <c r="O163" s="18">
        <v>45017</v>
      </c>
      <c r="P163" s="18">
        <v>45047</v>
      </c>
      <c r="Q163" s="18">
        <v>45078</v>
      </c>
      <c r="R163" s="18">
        <v>45108</v>
      </c>
      <c r="S163" s="18">
        <v>45139</v>
      </c>
      <c r="T163" s="18">
        <v>45170</v>
      </c>
      <c r="U163" s="18">
        <v>45200</v>
      </c>
      <c r="V163" s="18">
        <v>45231</v>
      </c>
      <c r="W163" s="18">
        <v>45261</v>
      </c>
      <c r="X163" s="18">
        <v>45292</v>
      </c>
      <c r="Y163" s="18">
        <v>45323</v>
      </c>
      <c r="Z163" s="18">
        <v>45352</v>
      </c>
      <c r="AA163" s="18">
        <v>45383</v>
      </c>
      <c r="AB163" s="18">
        <v>45413</v>
      </c>
      <c r="AC163" s="18">
        <v>45444</v>
      </c>
      <c r="AD163" s="18">
        <v>45474</v>
      </c>
      <c r="AE163" s="18">
        <v>45505</v>
      </c>
      <c r="AF163" s="18">
        <v>45536</v>
      </c>
      <c r="AG163" s="18">
        <v>45566</v>
      </c>
      <c r="AH163" s="18">
        <v>45597</v>
      </c>
      <c r="AI163" s="18">
        <v>45627</v>
      </c>
      <c r="AJ163" s="18">
        <v>45658</v>
      </c>
      <c r="AK163" s="18">
        <v>45689</v>
      </c>
      <c r="AL163" s="18">
        <v>45717</v>
      </c>
      <c r="AM163" s="18">
        <v>45748</v>
      </c>
      <c r="AN163" s="18">
        <v>45778</v>
      </c>
      <c r="AO163" s="18">
        <v>45809</v>
      </c>
      <c r="AP163" s="18">
        <v>45839</v>
      </c>
      <c r="AQ163" s="18">
        <v>45870</v>
      </c>
      <c r="AR163" s="18">
        <v>45901</v>
      </c>
      <c r="AS163" s="18">
        <v>45931</v>
      </c>
      <c r="AT163" s="18">
        <v>45962</v>
      </c>
      <c r="AU163" s="18">
        <v>45992</v>
      </c>
      <c r="AV163" s="18">
        <v>46023</v>
      </c>
      <c r="AW163" s="18">
        <v>46054</v>
      </c>
      <c r="AX163" s="18">
        <v>46082</v>
      </c>
      <c r="AY163" s="18">
        <v>46113</v>
      </c>
      <c r="AZ163" s="18">
        <v>46143</v>
      </c>
      <c r="BA163" s="18">
        <v>46174</v>
      </c>
      <c r="BB163" s="18">
        <v>46204</v>
      </c>
      <c r="BC163" s="18">
        <v>46235</v>
      </c>
      <c r="BD163" s="18">
        <v>46266</v>
      </c>
      <c r="BE163" s="18">
        <v>46296</v>
      </c>
      <c r="BF163" s="18">
        <v>46327</v>
      </c>
      <c r="BG163" s="18">
        <v>46357</v>
      </c>
      <c r="BH163" s="18">
        <v>46388</v>
      </c>
      <c r="BI163" s="18">
        <v>46419</v>
      </c>
      <c r="BJ163" s="18">
        <v>46447</v>
      </c>
      <c r="BK163" s="18">
        <v>46478</v>
      </c>
      <c r="BL163" s="18">
        <v>46508</v>
      </c>
      <c r="BM163" s="18">
        <v>46539</v>
      </c>
      <c r="BN163" s="18">
        <v>46569</v>
      </c>
      <c r="BO163" s="18">
        <v>46600</v>
      </c>
      <c r="BP163" s="18">
        <v>46631</v>
      </c>
      <c r="BQ163" s="18">
        <v>46661</v>
      </c>
      <c r="BR163" s="18">
        <v>46692</v>
      </c>
      <c r="BS163" s="18">
        <v>46722</v>
      </c>
    </row>
    <row r="164" spans="7:71">
      <c r="G164" s="16" t="s">
        <v>0</v>
      </c>
      <c r="H164" s="16"/>
      <c r="I164" s="16"/>
      <c r="J164" s="17"/>
      <c r="K164" s="17"/>
      <c r="L164" s="341">
        <f t="shared" ref="L164:AQ164" si="88">L105</f>
        <v>0</v>
      </c>
      <c r="M164" s="341">
        <f t="shared" si="88"/>
        <v>0</v>
      </c>
      <c r="N164" s="341">
        <f t="shared" si="88"/>
        <v>0</v>
      </c>
      <c r="O164" s="341">
        <f t="shared" si="88"/>
        <v>0</v>
      </c>
      <c r="P164" s="341">
        <f t="shared" si="88"/>
        <v>0</v>
      </c>
      <c r="Q164" s="341">
        <f t="shared" si="88"/>
        <v>0</v>
      </c>
      <c r="R164" s="341">
        <f t="shared" si="88"/>
        <v>0</v>
      </c>
      <c r="S164" s="341">
        <f t="shared" si="88"/>
        <v>0</v>
      </c>
      <c r="T164" s="341">
        <f t="shared" si="88"/>
        <v>1073.3333333333335</v>
      </c>
      <c r="U164" s="341">
        <f t="shared" si="88"/>
        <v>1134.3333333333335</v>
      </c>
      <c r="V164" s="341">
        <f t="shared" si="88"/>
        <v>1282.8666666666668</v>
      </c>
      <c r="W164" s="341">
        <f t="shared" si="88"/>
        <v>4148.4250000000011</v>
      </c>
      <c r="X164" s="341">
        <f t="shared" si="88"/>
        <v>7204.8194166666681</v>
      </c>
      <c r="Y164" s="341">
        <f t="shared" si="88"/>
        <v>8087.4454541666692</v>
      </c>
      <c r="Z164" s="341">
        <f t="shared" si="88"/>
        <v>9197.6913002083365</v>
      </c>
      <c r="AA164" s="341">
        <f t="shared" si="88"/>
        <v>10624.870129218754</v>
      </c>
      <c r="AB164" s="341">
        <f t="shared" si="88"/>
        <v>16317.220659413026</v>
      </c>
      <c r="AC164" s="341">
        <f t="shared" si="88"/>
        <v>19359.466085157012</v>
      </c>
      <c r="AD164" s="341">
        <f t="shared" si="88"/>
        <v>23611.462221465532</v>
      </c>
      <c r="AE164" s="341">
        <f t="shared" si="88"/>
        <v>33527.377114461211</v>
      </c>
      <c r="AF164" s="341">
        <f t="shared" si="88"/>
        <v>36215.121930298912</v>
      </c>
      <c r="AG164" s="341">
        <f t="shared" si="88"/>
        <v>39138.39158293997</v>
      </c>
      <c r="AH164" s="341">
        <f t="shared" si="88"/>
        <v>49869.076073825679</v>
      </c>
      <c r="AI164" s="341">
        <f t="shared" si="88"/>
        <v>54086.171280429568</v>
      </c>
      <c r="AJ164" s="341">
        <f t="shared" si="88"/>
        <v>58686.485387654888</v>
      </c>
      <c r="AK164" s="341">
        <f t="shared" si="88"/>
        <v>63706.415754561873</v>
      </c>
      <c r="AL164" s="341">
        <f t="shared" si="88"/>
        <v>69185.903249566618</v>
      </c>
      <c r="AM164" s="341">
        <f t="shared" si="88"/>
        <v>75168.781790049266</v>
      </c>
      <c r="AN164" s="341">
        <f t="shared" si="88"/>
        <v>81703.162595356494</v>
      </c>
      <c r="AO164" s="341">
        <f t="shared" si="88"/>
        <v>88841.856612509553</v>
      </c>
      <c r="AP164" s="341">
        <f t="shared" si="88"/>
        <v>96642.838919258807</v>
      </c>
      <c r="AQ164" s="341">
        <f t="shared" si="88"/>
        <v>105169.75928895785</v>
      </c>
      <c r="AR164" s="341">
        <f t="shared" ref="AR164:BS164" si="89">AR105</f>
        <v>114492.50351951551</v>
      </c>
      <c r="AS164" s="341">
        <f t="shared" si="89"/>
        <v>124687.81058821201</v>
      </c>
      <c r="AT164" s="341">
        <f t="shared" si="89"/>
        <v>135839.9511996154</v>
      </c>
      <c r="AU164" s="341">
        <f t="shared" si="89"/>
        <v>148041.47384978825</v>
      </c>
      <c r="AV164" s="341">
        <f t="shared" si="89"/>
        <v>161394.02514148894</v>
      </c>
      <c r="AW164" s="341">
        <f t="shared" si="89"/>
        <v>176009.25175769581</v>
      </c>
      <c r="AX164" s="341">
        <f t="shared" si="89"/>
        <v>192009.79224062627</v>
      </c>
      <c r="AY164" s="341">
        <f t="shared" si="89"/>
        <v>209530.36753720779</v>
      </c>
      <c r="AZ164" s="341">
        <f t="shared" si="89"/>
        <v>228718.98016707337</v>
      </c>
      <c r="BA164" s="341">
        <f t="shared" si="89"/>
        <v>249738.23285373283</v>
      </c>
      <c r="BB164" s="341">
        <f t="shared" si="89"/>
        <v>272766.77854255581</v>
      </c>
      <c r="BC164" s="341">
        <f t="shared" si="89"/>
        <v>298000.9149204336</v>
      </c>
      <c r="BD164" s="341">
        <f t="shared" si="89"/>
        <v>325656.33786228031</v>
      </c>
      <c r="BE164" s="341">
        <f t="shared" si="89"/>
        <v>355970.06967080169</v>
      </c>
      <c r="BF164" s="341">
        <f t="shared" si="89"/>
        <v>389202.57956128998</v>
      </c>
      <c r="BG164" s="341">
        <f t="shared" si="89"/>
        <v>425640.11558699765</v>
      </c>
      <c r="BH164" s="341">
        <f t="shared" si="89"/>
        <v>465597.26911875478</v>
      </c>
      <c r="BI164" s="341">
        <f t="shared" si="89"/>
        <v>509419.79510234063</v>
      </c>
      <c r="BJ164" s="341">
        <f t="shared" si="89"/>
        <v>557487.71363787062</v>
      </c>
      <c r="BK164" s="341">
        <f t="shared" si="89"/>
        <v>610218.72097821836</v>
      </c>
      <c r="BL164" s="341">
        <f t="shared" si="89"/>
        <v>668071.9408514289</v>
      </c>
      <c r="BM164" s="341">
        <f t="shared" si="89"/>
        <v>731552.05010072992</v>
      </c>
      <c r="BN164" s="341">
        <f t="shared" si="89"/>
        <v>801213.81603316905</v>
      </c>
      <c r="BO164" s="341">
        <f t="shared" si="89"/>
        <v>877667.08660497004</v>
      </c>
      <c r="BP164" s="341">
        <f t="shared" si="89"/>
        <v>961582.27868237556</v>
      </c>
      <c r="BQ164" s="341">
        <f t="shared" si="89"/>
        <v>1053696.4141383672</v>
      </c>
      <c r="BR164" s="341">
        <f t="shared" si="89"/>
        <v>1154819.7585193457</v>
      </c>
      <c r="BS164" s="341">
        <f t="shared" si="89"/>
        <v>1265843.122486779</v>
      </c>
    </row>
    <row r="165" spans="7:71">
      <c r="G165" s="16" t="s">
        <v>1</v>
      </c>
      <c r="H165" s="16"/>
      <c r="I165" s="16"/>
      <c r="J165" s="17"/>
      <c r="K165" s="17"/>
      <c r="L165" s="345">
        <f t="shared" ref="L165:AQ165" si="90">L141</f>
        <v>0</v>
      </c>
      <c r="M165" s="345">
        <f t="shared" si="90"/>
        <v>0</v>
      </c>
      <c r="N165" s="345">
        <f t="shared" si="90"/>
        <v>0</v>
      </c>
      <c r="O165" s="345">
        <f t="shared" si="90"/>
        <v>0</v>
      </c>
      <c r="P165" s="345">
        <f t="shared" si="90"/>
        <v>0</v>
      </c>
      <c r="Q165" s="345">
        <f t="shared" si="90"/>
        <v>0</v>
      </c>
      <c r="R165" s="345">
        <f t="shared" si="90"/>
        <v>0</v>
      </c>
      <c r="S165" s="345">
        <f t="shared" si="90"/>
        <v>0</v>
      </c>
      <c r="T165" s="345">
        <f t="shared" si="90"/>
        <v>2003.25</v>
      </c>
      <c r="U165" s="345">
        <f t="shared" si="90"/>
        <v>2000</v>
      </c>
      <c r="V165" s="345">
        <f t="shared" si="90"/>
        <v>2003.25</v>
      </c>
      <c r="W165" s="345">
        <f t="shared" si="90"/>
        <v>2003.25</v>
      </c>
      <c r="X165" s="345">
        <f t="shared" si="90"/>
        <v>2006.5</v>
      </c>
      <c r="Y165" s="345">
        <f t="shared" si="90"/>
        <v>2009.75</v>
      </c>
      <c r="Z165" s="345">
        <f t="shared" si="90"/>
        <v>2016.25</v>
      </c>
      <c r="AA165" s="345">
        <f t="shared" si="90"/>
        <v>2026</v>
      </c>
      <c r="AB165" s="345">
        <f t="shared" si="90"/>
        <v>2042.25</v>
      </c>
      <c r="AC165" s="345">
        <f t="shared" si="90"/>
        <v>2068.25</v>
      </c>
      <c r="AD165" s="345">
        <f t="shared" si="90"/>
        <v>2110.5</v>
      </c>
      <c r="AE165" s="345">
        <f t="shared" si="90"/>
        <v>2178.75</v>
      </c>
      <c r="AF165" s="345">
        <f t="shared" si="90"/>
        <v>2023.4</v>
      </c>
      <c r="AG165" s="345">
        <f t="shared" si="90"/>
        <v>2024.57</v>
      </c>
      <c r="AH165" s="345">
        <f t="shared" si="90"/>
        <v>2025.7985000000001</v>
      </c>
      <c r="AI165" s="345">
        <f t="shared" si="90"/>
        <v>2027.0884249999999</v>
      </c>
      <c r="AJ165" s="345">
        <f t="shared" si="90"/>
        <v>2028.44284625</v>
      </c>
      <c r="AK165" s="345">
        <f t="shared" si="90"/>
        <v>2029.8649885625</v>
      </c>
      <c r="AL165" s="345">
        <f t="shared" si="90"/>
        <v>2031.3582379906252</v>
      </c>
      <c r="AM165" s="345">
        <f t="shared" si="90"/>
        <v>2032.9261498901562</v>
      </c>
      <c r="AN165" s="345">
        <f t="shared" si="90"/>
        <v>2034.5724573846642</v>
      </c>
      <c r="AO165" s="345">
        <f t="shared" si="90"/>
        <v>2036.3010802538972</v>
      </c>
      <c r="AP165" s="345">
        <f t="shared" si="90"/>
        <v>2038.1161342665921</v>
      </c>
      <c r="AQ165" s="345">
        <f t="shared" si="90"/>
        <v>2040.0219409799217</v>
      </c>
      <c r="AR165" s="345">
        <f t="shared" ref="AR165:BS165" si="91">AR141</f>
        <v>2042.0230380289179</v>
      </c>
      <c r="AS165" s="345">
        <f t="shared" si="91"/>
        <v>2044.1241899303639</v>
      </c>
      <c r="AT165" s="345">
        <f t="shared" si="91"/>
        <v>2046.330399426882</v>
      </c>
      <c r="AU165" s="345">
        <f t="shared" si="91"/>
        <v>2048.6469193982261</v>
      </c>
      <c r="AV165" s="345">
        <f t="shared" si="91"/>
        <v>2051.0792653681374</v>
      </c>
      <c r="AW165" s="345">
        <f t="shared" si="91"/>
        <v>2053.6332286365441</v>
      </c>
      <c r="AX165" s="345">
        <f t="shared" si="91"/>
        <v>2056.3148900683714</v>
      </c>
      <c r="AY165" s="345">
        <f t="shared" si="91"/>
        <v>2059.1306345717903</v>
      </c>
      <c r="AZ165" s="345">
        <f t="shared" si="91"/>
        <v>2062.0871663003791</v>
      </c>
      <c r="BA165" s="345">
        <f t="shared" si="91"/>
        <v>2065.1915246153985</v>
      </c>
      <c r="BB165" s="345">
        <f t="shared" si="91"/>
        <v>2068.4511008461686</v>
      </c>
      <c r="BC165" s="345">
        <f t="shared" si="91"/>
        <v>2071.8736558884766</v>
      </c>
      <c r="BD165" s="345">
        <f t="shared" si="91"/>
        <v>2075.4673386829008</v>
      </c>
      <c r="BE165" s="345">
        <f t="shared" si="91"/>
        <v>2079.2407056170459</v>
      </c>
      <c r="BF165" s="345">
        <f t="shared" si="91"/>
        <v>2083.2027408978979</v>
      </c>
      <c r="BG165" s="345">
        <f t="shared" si="91"/>
        <v>2087.3628779427927</v>
      </c>
      <c r="BH165" s="345">
        <f t="shared" si="91"/>
        <v>2091.7310218399325</v>
      </c>
      <c r="BI165" s="345">
        <f t="shared" si="91"/>
        <v>2096.3175729319291</v>
      </c>
      <c r="BJ165" s="345">
        <f t="shared" si="91"/>
        <v>2101.1334515785256</v>
      </c>
      <c r="BK165" s="345">
        <f t="shared" si="91"/>
        <v>2106.1901241574519</v>
      </c>
      <c r="BL165" s="345">
        <f t="shared" si="91"/>
        <v>2111.4996303653243</v>
      </c>
      <c r="BM165" s="345">
        <f t="shared" si="91"/>
        <v>2117.0746118835914</v>
      </c>
      <c r="BN165" s="345">
        <f t="shared" si="91"/>
        <v>2122.9283424777705</v>
      </c>
      <c r="BO165" s="345">
        <f t="shared" si="91"/>
        <v>2129.074759601659</v>
      </c>
      <c r="BP165" s="345">
        <f t="shared" si="91"/>
        <v>2135.5284975817412</v>
      </c>
      <c r="BQ165" s="345">
        <f t="shared" si="91"/>
        <v>2142.3049224608289</v>
      </c>
      <c r="BR165" s="345">
        <f t="shared" si="91"/>
        <v>2149.4201685838707</v>
      </c>
      <c r="BS165" s="345">
        <f t="shared" si="91"/>
        <v>2156.891177013064</v>
      </c>
    </row>
    <row r="166" spans="7:71">
      <c r="G166" s="21" t="s">
        <v>65</v>
      </c>
      <c r="H166" s="21"/>
      <c r="I166" s="21"/>
      <c r="J166" s="21"/>
      <c r="K166" s="21"/>
      <c r="L166" s="346">
        <f>L160</f>
        <v>0</v>
      </c>
      <c r="M166" s="346">
        <f t="shared" ref="M166:BS166" si="92">M160</f>
        <v>0</v>
      </c>
      <c r="N166" s="346">
        <f t="shared" si="92"/>
        <v>0</v>
      </c>
      <c r="O166" s="346">
        <f t="shared" si="92"/>
        <v>0</v>
      </c>
      <c r="P166" s="346">
        <f t="shared" si="92"/>
        <v>0</v>
      </c>
      <c r="Q166" s="346">
        <f t="shared" si="92"/>
        <v>0</v>
      </c>
      <c r="R166" s="346">
        <f t="shared" si="92"/>
        <v>0</v>
      </c>
      <c r="S166" s="346">
        <f t="shared" si="92"/>
        <v>0</v>
      </c>
      <c r="T166" s="346">
        <f t="shared" si="92"/>
        <v>-929.91666666666652</v>
      </c>
      <c r="U166" s="346">
        <f t="shared" si="92"/>
        <v>-865.66666666666652</v>
      </c>
      <c r="V166" s="346">
        <f t="shared" si="92"/>
        <v>-720.38333333333321</v>
      </c>
      <c r="W166" s="346">
        <f t="shared" si="92"/>
        <v>2145.1750000000011</v>
      </c>
      <c r="X166" s="346">
        <f t="shared" si="92"/>
        <v>5198.3194166666681</v>
      </c>
      <c r="Y166" s="346">
        <f t="shared" si="92"/>
        <v>6077.6954541666692</v>
      </c>
      <c r="Z166" s="346">
        <f t="shared" si="92"/>
        <v>7181.4413002083365</v>
      </c>
      <c r="AA166" s="346">
        <f t="shared" si="92"/>
        <v>8598.8701292187543</v>
      </c>
      <c r="AB166" s="346">
        <f t="shared" si="92"/>
        <v>14274.970659413026</v>
      </c>
      <c r="AC166" s="346">
        <f t="shared" si="92"/>
        <v>17291.216085157012</v>
      </c>
      <c r="AD166" s="346">
        <f t="shared" si="92"/>
        <v>21500.962221465532</v>
      </c>
      <c r="AE166" s="346">
        <f t="shared" si="92"/>
        <v>31348.627114461211</v>
      </c>
      <c r="AF166" s="346">
        <f t="shared" si="92"/>
        <v>34191.721930298911</v>
      </c>
      <c r="AG166" s="346">
        <f t="shared" si="92"/>
        <v>37113.821582939971</v>
      </c>
      <c r="AH166" s="346">
        <f t="shared" si="92"/>
        <v>47843.277573825682</v>
      </c>
      <c r="AI166" s="346">
        <f t="shared" si="92"/>
        <v>52059.082855429566</v>
      </c>
      <c r="AJ166" s="346">
        <f t="shared" si="92"/>
        <v>56658.042541404888</v>
      </c>
      <c r="AK166" s="346">
        <f t="shared" si="92"/>
        <v>61676.550765999375</v>
      </c>
      <c r="AL166" s="346">
        <f t="shared" si="92"/>
        <v>67154.545011575989</v>
      </c>
      <c r="AM166" s="346">
        <f t="shared" si="92"/>
        <v>73135.855640159105</v>
      </c>
      <c r="AN166" s="346">
        <f t="shared" si="92"/>
        <v>79668.590137971827</v>
      </c>
      <c r="AO166" s="346">
        <f t="shared" si="92"/>
        <v>86805.555532255661</v>
      </c>
      <c r="AP166" s="346">
        <f t="shared" si="92"/>
        <v>94604.72278499222</v>
      </c>
      <c r="AQ166" s="346">
        <f t="shared" si="92"/>
        <v>103129.73734797793</v>
      </c>
      <c r="AR166" s="346">
        <f t="shared" si="92"/>
        <v>112450.48048148659</v>
      </c>
      <c r="AS166" s="346">
        <f t="shared" si="92"/>
        <v>122643.68639828166</v>
      </c>
      <c r="AT166" s="346">
        <f t="shared" si="92"/>
        <v>133793.62080018851</v>
      </c>
      <c r="AU166" s="346">
        <f t="shared" si="92"/>
        <v>145992.82693039003</v>
      </c>
      <c r="AV166" s="346">
        <f t="shared" si="92"/>
        <v>159342.94587612079</v>
      </c>
      <c r="AW166" s="346">
        <f t="shared" si="92"/>
        <v>173955.61852905925</v>
      </c>
      <c r="AX166" s="346">
        <f t="shared" si="92"/>
        <v>189953.47735055789</v>
      </c>
      <c r="AY166" s="346">
        <f t="shared" si="92"/>
        <v>207471.23690263598</v>
      </c>
      <c r="AZ166" s="346">
        <f t="shared" si="92"/>
        <v>226656.89300077298</v>
      </c>
      <c r="BA166" s="346">
        <f t="shared" si="92"/>
        <v>247673.04132911743</v>
      </c>
      <c r="BB166" s="346">
        <f t="shared" si="92"/>
        <v>270698.32744170964</v>
      </c>
      <c r="BC166" s="346">
        <f t="shared" si="92"/>
        <v>295929.04126454511</v>
      </c>
      <c r="BD166" s="346">
        <f t="shared" si="92"/>
        <v>323580.8705235974</v>
      </c>
      <c r="BE166" s="346">
        <f t="shared" si="92"/>
        <v>353890.82896518463</v>
      </c>
      <c r="BF166" s="346">
        <f t="shared" si="92"/>
        <v>387119.37682039209</v>
      </c>
      <c r="BG166" s="346">
        <f t="shared" si="92"/>
        <v>423552.75270905485</v>
      </c>
      <c r="BH166" s="346">
        <f t="shared" si="92"/>
        <v>463505.53809691482</v>
      </c>
      <c r="BI166" s="346">
        <f t="shared" si="92"/>
        <v>507323.4775294087</v>
      </c>
      <c r="BJ166" s="346">
        <f t="shared" si="92"/>
        <v>555386.58018629206</v>
      </c>
      <c r="BK166" s="346">
        <f t="shared" si="92"/>
        <v>608112.5308540609</v>
      </c>
      <c r="BL166" s="346">
        <f t="shared" si="92"/>
        <v>665960.44122106361</v>
      </c>
      <c r="BM166" s="346">
        <f t="shared" si="92"/>
        <v>729434.97548884631</v>
      </c>
      <c r="BN166" s="346">
        <f t="shared" si="92"/>
        <v>799090.88769069128</v>
      </c>
      <c r="BO166" s="346">
        <f t="shared" si="92"/>
        <v>875538.01184536843</v>
      </c>
      <c r="BP166" s="346">
        <f t="shared" si="92"/>
        <v>959446.75018479384</v>
      </c>
      <c r="BQ166" s="346">
        <f t="shared" si="92"/>
        <v>1051554.1092159064</v>
      </c>
      <c r="BR166" s="346">
        <f t="shared" si="92"/>
        <v>1152670.3383507617</v>
      </c>
      <c r="BS166" s="346">
        <f t="shared" si="92"/>
        <v>1263686.2313097659</v>
      </c>
    </row>
    <row r="167" spans="7:71">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c r="AU167" s="27"/>
      <c r="AV167" s="27"/>
      <c r="AW167" s="27"/>
      <c r="AX167" s="27"/>
      <c r="AY167" s="27"/>
      <c r="AZ167" s="27"/>
      <c r="BA167" s="27"/>
      <c r="BB167" s="27"/>
      <c r="BC167" s="27"/>
      <c r="BD167" s="27"/>
      <c r="BE167" s="27"/>
      <c r="BF167" s="27"/>
      <c r="BG167" s="27"/>
      <c r="BH167" s="27"/>
      <c r="BI167" s="27"/>
      <c r="BJ167" s="27"/>
      <c r="BK167" s="27"/>
      <c r="BL167" s="27"/>
      <c r="BM167" s="27"/>
      <c r="BN167" s="27"/>
      <c r="BO167" s="27"/>
      <c r="BP167" s="27"/>
      <c r="BQ167" s="27"/>
      <c r="BR167" s="27"/>
      <c r="BS167" s="27"/>
    </row>
    <row r="168" spans="7:71">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row>
    <row r="169" spans="7:71">
      <c r="K169" s="29"/>
      <c r="L169" s="30">
        <v>2023</v>
      </c>
      <c r="M169" s="30">
        <v>2024</v>
      </c>
      <c r="N169" s="30">
        <v>2025</v>
      </c>
      <c r="O169" s="30">
        <v>2026</v>
      </c>
      <c r="P169" s="30">
        <v>2027</v>
      </c>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row>
    <row r="170" spans="7:71">
      <c r="K170" s="7" t="s">
        <v>0</v>
      </c>
      <c r="L170" s="341">
        <f>SUM(L164:W164)</f>
        <v>7638.9583333333348</v>
      </c>
      <c r="M170" s="341">
        <f>SUM(X164:AI164)</f>
        <v>307239.11324825138</v>
      </c>
      <c r="N170" s="341">
        <f>SUM(AJ164:AU164)</f>
        <v>1162166.9427550465</v>
      </c>
      <c r="O170" s="341">
        <f>SUM(AV164:BG164)</f>
        <v>3284637.4458421837</v>
      </c>
      <c r="P170" s="341">
        <f>SUM(BH164:BS164)</f>
        <v>9657169.9662543498</v>
      </c>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row>
    <row r="171" spans="7:71">
      <c r="K171" s="28" t="s">
        <v>1</v>
      </c>
      <c r="L171" s="341">
        <f>SUM(L165:W165)</f>
        <v>8009.75</v>
      </c>
      <c r="M171" s="341">
        <f>SUM(X165:AI165)</f>
        <v>24559.106925</v>
      </c>
      <c r="N171" s="341">
        <f>SUM(AJ165:AU165)</f>
        <v>24452.728382362748</v>
      </c>
      <c r="O171" s="341">
        <f>SUM(AV165:BG165)</f>
        <v>24813.035129435902</v>
      </c>
      <c r="P171" s="341">
        <f>SUM(BH165:BS165)</f>
        <v>25460.094280475692</v>
      </c>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row>
    <row r="172" spans="7:71">
      <c r="K172" s="46" t="s">
        <v>65</v>
      </c>
      <c r="L172" s="347">
        <f>L170-L171</f>
        <v>-370.79166666666515</v>
      </c>
      <c r="M172" s="347">
        <f>M170-M171</f>
        <v>282680.00632325141</v>
      </c>
      <c r="N172" s="347">
        <f>N170-N171</f>
        <v>1137714.2143726838</v>
      </c>
      <c r="O172" s="347">
        <f>O170-O171</f>
        <v>3259824.4107127478</v>
      </c>
      <c r="P172" s="347">
        <f>P170-P171</f>
        <v>9631709.871973874</v>
      </c>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row>
    <row r="173" spans="7:71">
      <c r="K173" s="103"/>
      <c r="L173" s="27"/>
      <c r="M173" s="27"/>
      <c r="N173" s="27"/>
      <c r="O173" s="27"/>
      <c r="P173" s="27"/>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row>
    <row r="174" spans="7:71">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row>
    <row r="175" spans="7:71">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row>
    <row r="176" spans="7:71">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row>
    <row r="177" spans="12:71">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row>
    <row r="178" spans="12:71">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row>
    <row r="179" spans="12:71">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row>
    <row r="180" spans="12:71">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row>
    <row r="181" spans="12:71">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row>
    <row r="182" spans="12:71">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row>
    <row r="183" spans="12:71">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row>
    <row r="184" spans="12:71">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row>
    <row r="185" spans="12:71">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row>
    <row r="186" spans="12:71">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row>
    <row r="187" spans="12:71">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row>
    <row r="188" spans="12:71">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row>
    <row r="189" spans="12:71">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row>
    <row r="190" spans="12:71">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row>
    <row r="191" spans="12:71">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row>
    <row r="192" spans="12:71">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row>
    <row r="193" spans="12:71">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row>
    <row r="194" spans="12:71">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row>
    <row r="195" spans="12:71">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row>
    <row r="196" spans="12:71">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row>
    <row r="197" spans="12:71">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row>
    <row r="198" spans="12:71">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row>
    <row r="199" spans="12:71">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row>
    <row r="200" spans="12:71">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row>
    <row r="201" spans="12:71">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row>
    <row r="202" spans="12:71">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row>
    <row r="203" spans="12:71">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row>
    <row r="204" spans="12:71">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row>
    <row r="205" spans="12:71">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row>
    <row r="206" spans="12:71">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row>
    <row r="207" spans="12:71">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row>
    <row r="208" spans="12:71">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row>
    <row r="209" spans="12:71">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row>
    <row r="210" spans="12:71">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row>
    <row r="211" spans="12:71">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row>
    <row r="212" spans="12:71">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row>
    <row r="213" spans="12:71">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row>
    <row r="214" spans="12:71">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row>
    <row r="215" spans="12:71">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row>
    <row r="216" spans="12:71">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row>
    <row r="217" spans="12:71">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row>
  </sheetData>
  <sheetProtection algorithmName="SHA-512" hashValue="vR08pO7eEJBLsJt7XvQRlxjO75ut4bjSKJUERXhcbppoiySTfL1J8JKbAfbHa3lDHpkFIGzfOl+fwtBgmtddow==" saltValue="hmzjMzSKJ0xeabBRNzmsBQ==" spinCount="100000" sheet="1" objects="1" scenarios="1"/>
  <phoneticPr fontId="45" type="noConversion"/>
  <conditionalFormatting sqref="L172:P172">
    <cfRule type="cellIs" dxfId="26" priority="9" operator="lessThan">
      <formula>0</formula>
    </cfRule>
  </conditionalFormatting>
  <conditionalFormatting sqref="L24:BS24">
    <cfRule type="cellIs" dxfId="25" priority="5" operator="lessThan">
      <formula>0</formula>
    </cfRule>
  </conditionalFormatting>
  <conditionalFormatting sqref="L60:BS60">
    <cfRule type="cellIs" dxfId="24" priority="1" operator="lessThan">
      <formula>0</formula>
    </cfRule>
  </conditionalFormatting>
  <conditionalFormatting sqref="L79:BS79">
    <cfRule type="cellIs" dxfId="23" priority="13" operator="lessThan">
      <formula>0</formula>
    </cfRule>
  </conditionalFormatting>
  <conditionalFormatting sqref="L105:BS105">
    <cfRule type="cellIs" dxfId="22" priority="7" operator="lessThan">
      <formula>0</formula>
    </cfRule>
  </conditionalFormatting>
  <conditionalFormatting sqref="L141:BS141">
    <cfRule type="cellIs" dxfId="21" priority="4" operator="lessThan">
      <formula>0</formula>
    </cfRule>
  </conditionalFormatting>
  <conditionalFormatting sqref="L160:BS160">
    <cfRule type="cellIs" dxfId="20" priority="3" operator="lessThan">
      <formula>0</formula>
    </cfRule>
  </conditionalFormatting>
  <conditionalFormatting sqref="L164:BS166">
    <cfRule type="cellIs" dxfId="19" priority="2" operator="lessThan">
      <formula>0</formula>
    </cfRule>
  </conditionalFormatting>
  <dataValidations count="2">
    <dataValidation type="list" allowBlank="1" showInputMessage="1" showErrorMessage="1" sqref="A75" xr:uid="{BA4A9C17-EE41-424F-9B6E-5E2A6A75D9EE}">
      <formula1>$L$84:$BS$84</formula1>
    </dataValidation>
    <dataValidation type="list" allowBlank="1" showInputMessage="1" showErrorMessage="1" sqref="B18:B20 B5:B11 B24 B28" xr:uid="{F2B3E160-45CE-0046-A7A6-594FD75EE7B8}">
      <formula1>$L$3:$BS$3</formula1>
    </dataValidation>
  </dataValidations>
  <pageMargins left="0.7" right="0.7" top="0.75" bottom="0.75" header="0.3" footer="0.3"/>
  <pageSetup paperSize="9" orientation="portrait" horizontalDpi="0" verticalDpi="0"/>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7AA6C-D097-EE47-B941-05F4F290B8C3}">
  <sheetPr codeName="Sheet7"/>
  <dimension ref="A1:DM181"/>
  <sheetViews>
    <sheetView topLeftCell="A9" zoomScale="125" workbookViewId="0">
      <pane xSplit="5" topLeftCell="F1" activePane="topRight" state="frozen"/>
      <selection activeCell="A44" sqref="A44"/>
      <selection pane="topRight" activeCell="J55" sqref="J55"/>
    </sheetView>
  </sheetViews>
  <sheetFormatPr baseColWidth="10" defaultColWidth="8.83203125" defaultRowHeight="16"/>
  <cols>
    <col min="1" max="1" width="11.5" bestFit="1" customWidth="1"/>
    <col min="2" max="2" width="19.6640625" bestFit="1" customWidth="1"/>
    <col min="4" max="4" width="9" bestFit="1" customWidth="1"/>
    <col min="5" max="5" width="30.6640625" bestFit="1" customWidth="1"/>
    <col min="6" max="6" width="10.6640625" bestFit="1" customWidth="1"/>
    <col min="7" max="10" width="15.83203125" bestFit="1" customWidth="1"/>
    <col min="11" max="11" width="17.5" bestFit="1" customWidth="1"/>
    <col min="12" max="65" width="13" bestFit="1" customWidth="1"/>
  </cols>
  <sheetData>
    <row r="1" spans="2:65">
      <c r="E1" s="7"/>
    </row>
    <row r="2" spans="2:65">
      <c r="F2" s="120">
        <v>1</v>
      </c>
      <c r="G2" s="120">
        <v>2</v>
      </c>
      <c r="H2" s="120">
        <v>3</v>
      </c>
      <c r="I2" s="120">
        <v>4</v>
      </c>
      <c r="J2" s="120">
        <v>5</v>
      </c>
      <c r="K2" s="120">
        <v>6</v>
      </c>
      <c r="L2" s="120">
        <v>7</v>
      </c>
      <c r="M2" s="120">
        <v>8</v>
      </c>
      <c r="N2" s="120">
        <v>9</v>
      </c>
      <c r="O2" s="120">
        <v>10</v>
      </c>
      <c r="P2" s="120">
        <v>11</v>
      </c>
      <c r="Q2" s="120">
        <v>12</v>
      </c>
      <c r="R2" s="120">
        <v>13</v>
      </c>
      <c r="S2" s="120">
        <v>14</v>
      </c>
      <c r="T2" s="120">
        <v>15</v>
      </c>
      <c r="U2" s="120">
        <v>16</v>
      </c>
      <c r="V2" s="120">
        <v>17</v>
      </c>
      <c r="W2" s="120">
        <v>18</v>
      </c>
      <c r="X2" s="120">
        <v>19</v>
      </c>
      <c r="Y2" s="120">
        <v>20</v>
      </c>
      <c r="Z2" s="120">
        <v>21</v>
      </c>
      <c r="AA2" s="120">
        <v>22</v>
      </c>
      <c r="AB2" s="120">
        <v>23</v>
      </c>
      <c r="AC2" s="120">
        <v>24</v>
      </c>
      <c r="AD2" s="120">
        <v>25</v>
      </c>
      <c r="AE2" s="120">
        <v>26</v>
      </c>
      <c r="AF2" s="120">
        <v>27</v>
      </c>
      <c r="AG2" s="120">
        <v>28</v>
      </c>
      <c r="AH2" s="120">
        <v>29</v>
      </c>
      <c r="AI2" s="120">
        <v>30</v>
      </c>
      <c r="AJ2" s="120">
        <v>31</v>
      </c>
      <c r="AK2" s="120">
        <v>32</v>
      </c>
      <c r="AL2" s="120">
        <v>33</v>
      </c>
      <c r="AM2" s="120">
        <v>34</v>
      </c>
      <c r="AN2" s="120">
        <v>35</v>
      </c>
      <c r="AO2" s="120">
        <v>36</v>
      </c>
      <c r="AP2" s="120">
        <v>37</v>
      </c>
      <c r="AQ2" s="120">
        <v>38</v>
      </c>
      <c r="AR2" s="120">
        <v>39</v>
      </c>
      <c r="AS2" s="120">
        <v>40</v>
      </c>
      <c r="AT2" s="120">
        <v>41</v>
      </c>
      <c r="AU2" s="120">
        <v>42</v>
      </c>
      <c r="AV2" s="120">
        <v>43</v>
      </c>
      <c r="AW2" s="120">
        <v>44</v>
      </c>
      <c r="AX2" s="120">
        <v>45</v>
      </c>
      <c r="AY2" s="120">
        <v>46</v>
      </c>
      <c r="AZ2" s="120">
        <v>47</v>
      </c>
      <c r="BA2" s="120">
        <v>48</v>
      </c>
    </row>
    <row r="3" spans="2:65">
      <c r="F3" s="179" t="s">
        <v>323</v>
      </c>
      <c r="G3" s="179" t="s">
        <v>323</v>
      </c>
      <c r="H3" s="179" t="s">
        <v>323</v>
      </c>
      <c r="I3" s="179" t="s">
        <v>323</v>
      </c>
      <c r="J3" s="179" t="s">
        <v>323</v>
      </c>
      <c r="K3" s="179" t="s">
        <v>323</v>
      </c>
      <c r="L3" s="179" t="s">
        <v>323</v>
      </c>
      <c r="M3" s="179" t="s">
        <v>323</v>
      </c>
      <c r="N3" s="179" t="s">
        <v>323</v>
      </c>
      <c r="O3" s="179" t="s">
        <v>323</v>
      </c>
      <c r="P3" s="179" t="s">
        <v>323</v>
      </c>
      <c r="Q3" s="179" t="s">
        <v>323</v>
      </c>
      <c r="R3" s="179" t="s">
        <v>323</v>
      </c>
      <c r="S3" s="179" t="s">
        <v>323</v>
      </c>
      <c r="T3" s="179" t="s">
        <v>323</v>
      </c>
      <c r="U3" s="179" t="s">
        <v>323</v>
      </c>
      <c r="V3" s="179" t="s">
        <v>323</v>
      </c>
      <c r="W3" s="179" t="s">
        <v>323</v>
      </c>
      <c r="X3" s="179" t="s">
        <v>323</v>
      </c>
      <c r="Y3" s="179" t="s">
        <v>323</v>
      </c>
      <c r="Z3" s="179" t="s">
        <v>323</v>
      </c>
      <c r="AA3" s="179" t="s">
        <v>323</v>
      </c>
      <c r="AB3" s="179" t="s">
        <v>323</v>
      </c>
      <c r="AC3" s="179" t="s">
        <v>323</v>
      </c>
      <c r="AD3" s="179" t="s">
        <v>323</v>
      </c>
      <c r="AE3" s="179" t="s">
        <v>323</v>
      </c>
      <c r="AF3" s="179" t="s">
        <v>323</v>
      </c>
      <c r="AG3" s="179" t="s">
        <v>323</v>
      </c>
      <c r="AH3" s="179" t="s">
        <v>323</v>
      </c>
      <c r="AI3" s="179" t="s">
        <v>323</v>
      </c>
      <c r="AJ3" s="179" t="s">
        <v>323</v>
      </c>
      <c r="AK3" s="179" t="s">
        <v>323</v>
      </c>
      <c r="AL3" s="179" t="s">
        <v>323</v>
      </c>
      <c r="AM3" s="179" t="s">
        <v>323</v>
      </c>
      <c r="AN3" s="179" t="s">
        <v>323</v>
      </c>
      <c r="AO3" s="179" t="s">
        <v>323</v>
      </c>
      <c r="AP3" s="179" t="s">
        <v>323</v>
      </c>
      <c r="AQ3" s="179" t="s">
        <v>323</v>
      </c>
      <c r="AR3" s="179" t="s">
        <v>323</v>
      </c>
      <c r="AS3" s="179" t="s">
        <v>323</v>
      </c>
      <c r="AT3" s="179" t="s">
        <v>323</v>
      </c>
      <c r="AU3" s="179" t="s">
        <v>323</v>
      </c>
      <c r="AV3" s="179" t="s">
        <v>323</v>
      </c>
      <c r="AW3" s="179" t="s">
        <v>323</v>
      </c>
      <c r="AX3" s="179" t="s">
        <v>323</v>
      </c>
      <c r="AY3" s="179" t="s">
        <v>323</v>
      </c>
      <c r="AZ3" s="179" t="s">
        <v>323</v>
      </c>
      <c r="BA3" s="179" t="s">
        <v>323</v>
      </c>
      <c r="BB3" s="179" t="s">
        <v>323</v>
      </c>
      <c r="BC3" s="179" t="s">
        <v>323</v>
      </c>
      <c r="BD3" s="179" t="s">
        <v>323</v>
      </c>
      <c r="BE3" s="179" t="s">
        <v>323</v>
      </c>
      <c r="BF3" s="179" t="s">
        <v>323</v>
      </c>
      <c r="BG3" s="179" t="s">
        <v>323</v>
      </c>
      <c r="BH3" s="179" t="s">
        <v>323</v>
      </c>
      <c r="BI3" s="179" t="s">
        <v>323</v>
      </c>
      <c r="BJ3" s="179" t="s">
        <v>323</v>
      </c>
      <c r="BK3" s="179" t="s">
        <v>323</v>
      </c>
      <c r="BL3" s="179" t="s">
        <v>323</v>
      </c>
      <c r="BM3" s="179" t="s">
        <v>323</v>
      </c>
    </row>
    <row r="4" spans="2:65">
      <c r="F4" s="6" t="s">
        <v>2</v>
      </c>
      <c r="G4" s="6" t="s">
        <v>3</v>
      </c>
      <c r="H4" s="6" t="s">
        <v>4</v>
      </c>
      <c r="I4" s="6" t="s">
        <v>5</v>
      </c>
      <c r="J4" s="6" t="s">
        <v>6</v>
      </c>
      <c r="K4" s="6" t="s">
        <v>7</v>
      </c>
      <c r="L4" s="6" t="s">
        <v>8</v>
      </c>
      <c r="M4" s="6" t="s">
        <v>9</v>
      </c>
      <c r="N4" s="6" t="s">
        <v>10</v>
      </c>
      <c r="O4" s="6" t="s">
        <v>11</v>
      </c>
      <c r="P4" s="6" t="s">
        <v>12</v>
      </c>
      <c r="Q4" s="6" t="s">
        <v>13</v>
      </c>
      <c r="R4" s="4" t="s">
        <v>14</v>
      </c>
      <c r="S4" s="4" t="s">
        <v>15</v>
      </c>
      <c r="T4" s="4" t="s">
        <v>16</v>
      </c>
      <c r="U4" s="4" t="s">
        <v>17</v>
      </c>
      <c r="V4" s="4" t="s">
        <v>18</v>
      </c>
      <c r="W4" s="4" t="s">
        <v>19</v>
      </c>
      <c r="X4" s="4" t="s">
        <v>20</v>
      </c>
      <c r="Y4" s="4" t="s">
        <v>21</v>
      </c>
      <c r="Z4" s="4" t="s">
        <v>22</v>
      </c>
      <c r="AA4" s="4" t="s">
        <v>23</v>
      </c>
      <c r="AB4" s="4" t="s">
        <v>24</v>
      </c>
      <c r="AC4" s="4" t="s">
        <v>25</v>
      </c>
      <c r="AD4" s="6" t="s">
        <v>26</v>
      </c>
      <c r="AE4" s="6" t="s">
        <v>27</v>
      </c>
      <c r="AF4" s="6" t="s">
        <v>28</v>
      </c>
      <c r="AG4" s="6" t="s">
        <v>29</v>
      </c>
      <c r="AH4" s="6" t="s">
        <v>30</v>
      </c>
      <c r="AI4" s="6" t="s">
        <v>31</v>
      </c>
      <c r="AJ4" s="6" t="s">
        <v>32</v>
      </c>
      <c r="AK4" s="6" t="s">
        <v>33</v>
      </c>
      <c r="AL4" s="6" t="s">
        <v>34</v>
      </c>
      <c r="AM4" s="6" t="s">
        <v>35</v>
      </c>
      <c r="AN4" s="6" t="s">
        <v>36</v>
      </c>
      <c r="AO4" s="6" t="s">
        <v>37</v>
      </c>
      <c r="AP4" s="4" t="s">
        <v>38</v>
      </c>
      <c r="AQ4" s="4" t="s">
        <v>39</v>
      </c>
      <c r="AR4" s="4" t="s">
        <v>40</v>
      </c>
      <c r="AS4" s="4" t="s">
        <v>41</v>
      </c>
      <c r="AT4" s="4" t="s">
        <v>42</v>
      </c>
      <c r="AU4" s="4" t="s">
        <v>43</v>
      </c>
      <c r="AV4" s="4" t="s">
        <v>44</v>
      </c>
      <c r="AW4" s="4" t="s">
        <v>45</v>
      </c>
      <c r="AX4" s="4" t="s">
        <v>46</v>
      </c>
      <c r="AY4" s="4" t="s">
        <v>47</v>
      </c>
      <c r="AZ4" s="4" t="s">
        <v>48</v>
      </c>
      <c r="BA4" s="4" t="s">
        <v>49</v>
      </c>
      <c r="BB4" s="6" t="s">
        <v>50</v>
      </c>
      <c r="BC4" s="6" t="s">
        <v>51</v>
      </c>
      <c r="BD4" s="6" t="s">
        <v>52</v>
      </c>
      <c r="BE4" s="6" t="s">
        <v>53</v>
      </c>
      <c r="BF4" s="6" t="s">
        <v>54</v>
      </c>
      <c r="BG4" s="6" t="s">
        <v>55</v>
      </c>
      <c r="BH4" s="6" t="s">
        <v>56</v>
      </c>
      <c r="BI4" s="6" t="s">
        <v>57</v>
      </c>
      <c r="BJ4" s="6" t="s">
        <v>58</v>
      </c>
      <c r="BK4" s="6" t="s">
        <v>59</v>
      </c>
      <c r="BL4" s="6" t="s">
        <v>60</v>
      </c>
      <c r="BM4" s="6" t="s">
        <v>61</v>
      </c>
    </row>
    <row r="5" spans="2:65">
      <c r="B5" s="33" t="s">
        <v>213</v>
      </c>
      <c r="C5" s="168" t="s">
        <v>214</v>
      </c>
      <c r="D5">
        <v>1</v>
      </c>
      <c r="E5" s="117" t="s">
        <v>64</v>
      </c>
    </row>
    <row r="6" spans="2:65">
      <c r="B6" s="460">
        <v>500</v>
      </c>
      <c r="C6" s="461">
        <v>10</v>
      </c>
      <c r="D6">
        <v>2</v>
      </c>
      <c r="E6" t="s">
        <v>140</v>
      </c>
      <c r="F6" s="118">
        <f>(INT(Salaries!H12/Overheads!$C$6)+1)*$B$6</f>
        <v>500</v>
      </c>
      <c r="G6" s="118">
        <f>(INT(Salaries!I12/Overheads!$C$6)+1)*$B$6</f>
        <v>500</v>
      </c>
      <c r="H6" s="118">
        <f>(INT(Salaries!J12/Overheads!$C$6)+1)*$B$6</f>
        <v>500</v>
      </c>
      <c r="I6" s="118">
        <f>(INT(Salaries!K12/Overheads!$C$6)+1)*$B$6</f>
        <v>500</v>
      </c>
      <c r="J6" s="118">
        <f>(INT(Salaries!L12/Overheads!$C$6)+1)*$B$6</f>
        <v>500</v>
      </c>
      <c r="K6" s="118">
        <f>(INT(Salaries!M12/Overheads!$C$6)+1)*$B$6</f>
        <v>500</v>
      </c>
      <c r="L6" s="118">
        <f>(INT(Salaries!N12/Overheads!$C$6)+1)*$B$6</f>
        <v>500</v>
      </c>
      <c r="M6" s="118">
        <f>(INT(Salaries!O12/Overheads!$C$6)+1)*$B$6</f>
        <v>500</v>
      </c>
      <c r="N6" s="118">
        <f>(INT(Salaries!P12/Overheads!$C$6)+1)*$B$6</f>
        <v>500</v>
      </c>
      <c r="O6" s="118">
        <f>(INT(Salaries!Q12/Overheads!$C$6)+1)*$B$6</f>
        <v>500</v>
      </c>
      <c r="P6" s="118">
        <f>(INT(Salaries!R12/Overheads!$C$6)+1)*$B$6</f>
        <v>1000</v>
      </c>
      <c r="Q6" s="118">
        <f>(INT(Salaries!S12/Overheads!$C$6)+1)*$B$6</f>
        <v>1000</v>
      </c>
      <c r="R6" s="118">
        <v>2000</v>
      </c>
      <c r="S6" s="118">
        <v>2000</v>
      </c>
      <c r="T6" s="118">
        <v>2000</v>
      </c>
      <c r="U6" s="118">
        <v>2000</v>
      </c>
      <c r="V6" s="118">
        <v>2000</v>
      </c>
      <c r="W6" s="118">
        <v>2000</v>
      </c>
      <c r="X6" s="118">
        <v>2000</v>
      </c>
      <c r="Y6" s="118">
        <v>2000</v>
      </c>
      <c r="Z6" s="118">
        <v>2000</v>
      </c>
      <c r="AA6" s="118">
        <v>2000</v>
      </c>
      <c r="AB6" s="118">
        <v>2000</v>
      </c>
      <c r="AC6" s="118">
        <v>2000</v>
      </c>
      <c r="AD6" s="118">
        <v>3000</v>
      </c>
      <c r="AE6" s="118">
        <v>3000</v>
      </c>
      <c r="AF6" s="118">
        <v>3000</v>
      </c>
      <c r="AG6" s="118">
        <v>3000</v>
      </c>
      <c r="AH6" s="118">
        <v>3000</v>
      </c>
      <c r="AI6" s="118">
        <v>3000</v>
      </c>
      <c r="AJ6" s="118">
        <v>3000</v>
      </c>
      <c r="AK6" s="118">
        <v>3000</v>
      </c>
      <c r="AL6" s="118">
        <v>3000</v>
      </c>
      <c r="AM6" s="118">
        <v>3000</v>
      </c>
      <c r="AN6" s="118">
        <v>3000</v>
      </c>
      <c r="AO6" s="118">
        <v>3000</v>
      </c>
      <c r="AP6" s="118">
        <v>3000</v>
      </c>
      <c r="AQ6" s="118">
        <v>3000</v>
      </c>
      <c r="AR6" s="118">
        <v>3000</v>
      </c>
      <c r="AS6" s="118">
        <v>3000</v>
      </c>
      <c r="AT6" s="118">
        <v>3000</v>
      </c>
      <c r="AU6" s="118">
        <v>3000</v>
      </c>
      <c r="AV6" s="118">
        <v>3000</v>
      </c>
      <c r="AW6" s="118">
        <v>3000</v>
      </c>
      <c r="AX6" s="118">
        <v>3000</v>
      </c>
      <c r="AY6" s="118">
        <v>3000</v>
      </c>
      <c r="AZ6" s="118">
        <v>3000</v>
      </c>
      <c r="BA6" s="118">
        <v>3000</v>
      </c>
      <c r="BB6" s="118">
        <v>3000</v>
      </c>
      <c r="BC6" s="118">
        <v>3000</v>
      </c>
      <c r="BD6" s="118">
        <v>3000</v>
      </c>
      <c r="BE6" s="118">
        <v>3000</v>
      </c>
      <c r="BF6" s="118">
        <v>3000</v>
      </c>
      <c r="BG6" s="118">
        <v>3000</v>
      </c>
      <c r="BH6" s="118">
        <v>3000</v>
      </c>
      <c r="BI6" s="118">
        <v>3000</v>
      </c>
      <c r="BJ6" s="118">
        <v>3000</v>
      </c>
      <c r="BK6" s="118">
        <v>3000</v>
      </c>
      <c r="BL6" s="118">
        <v>3000</v>
      </c>
      <c r="BM6" s="118">
        <v>3000</v>
      </c>
    </row>
    <row r="7" spans="2:65">
      <c r="B7" s="167" t="s">
        <v>215</v>
      </c>
      <c r="C7" s="462">
        <v>0.1</v>
      </c>
      <c r="D7">
        <v>3</v>
      </c>
      <c r="E7" t="s">
        <v>141</v>
      </c>
      <c r="F7" s="118">
        <v>0</v>
      </c>
      <c r="G7" s="118">
        <v>0</v>
      </c>
      <c r="H7" s="118">
        <v>0</v>
      </c>
      <c r="I7" s="118">
        <v>0</v>
      </c>
      <c r="J7" s="118">
        <v>0</v>
      </c>
      <c r="K7" s="118">
        <v>0</v>
      </c>
      <c r="L7" s="118">
        <v>0</v>
      </c>
      <c r="M7" s="118">
        <v>0</v>
      </c>
      <c r="N7" s="118">
        <v>0</v>
      </c>
      <c r="O7" s="118">
        <v>0</v>
      </c>
      <c r="P7" s="118">
        <v>0</v>
      </c>
      <c r="Q7" s="118">
        <v>0</v>
      </c>
      <c r="R7" s="118">
        <v>0</v>
      </c>
      <c r="S7" s="118">
        <v>0</v>
      </c>
      <c r="T7" s="118">
        <v>0</v>
      </c>
      <c r="U7" s="118">
        <v>0</v>
      </c>
      <c r="V7" s="118">
        <v>0</v>
      </c>
      <c r="W7" s="118">
        <v>0</v>
      </c>
      <c r="X7" s="118">
        <v>0</v>
      </c>
      <c r="Y7" s="118">
        <v>0</v>
      </c>
      <c r="Z7" s="118">
        <v>0</v>
      </c>
      <c r="AA7" s="118">
        <v>0</v>
      </c>
      <c r="AB7" s="118">
        <v>0</v>
      </c>
      <c r="AC7" s="118">
        <v>0</v>
      </c>
      <c r="AD7" s="118">
        <v>0</v>
      </c>
      <c r="AE7" s="118">
        <v>0</v>
      </c>
      <c r="AF7" s="118">
        <v>0</v>
      </c>
      <c r="AG7" s="118">
        <v>0</v>
      </c>
      <c r="AH7" s="118">
        <v>0</v>
      </c>
      <c r="AI7" s="118">
        <v>0</v>
      </c>
      <c r="AJ7" s="118">
        <v>0</v>
      </c>
      <c r="AK7" s="118">
        <v>0</v>
      </c>
      <c r="AL7" s="118">
        <v>0</v>
      </c>
      <c r="AM7" s="118">
        <v>0</v>
      </c>
      <c r="AN7" s="118">
        <v>0</v>
      </c>
      <c r="AO7" s="118">
        <v>0</v>
      </c>
      <c r="AP7" s="118">
        <v>0</v>
      </c>
      <c r="AQ7" s="118">
        <v>0</v>
      </c>
      <c r="AR7" s="118">
        <v>0</v>
      </c>
      <c r="AS7" s="118">
        <v>0</v>
      </c>
      <c r="AT7" s="118">
        <v>0</v>
      </c>
      <c r="AU7" s="118">
        <v>0</v>
      </c>
      <c r="AV7" s="118">
        <v>0</v>
      </c>
      <c r="AW7" s="118">
        <v>0</v>
      </c>
      <c r="AX7" s="118">
        <v>0</v>
      </c>
      <c r="AY7" s="118">
        <v>0</v>
      </c>
      <c r="AZ7" s="118">
        <v>0</v>
      </c>
      <c r="BA7" s="118">
        <v>0</v>
      </c>
      <c r="BB7" s="118">
        <v>0</v>
      </c>
      <c r="BC7" s="118">
        <v>0</v>
      </c>
      <c r="BD7" s="118">
        <v>0</v>
      </c>
      <c r="BE7" s="118">
        <v>0</v>
      </c>
      <c r="BF7" s="118">
        <v>0</v>
      </c>
      <c r="BG7" s="118">
        <v>0</v>
      </c>
      <c r="BH7" s="118">
        <v>0</v>
      </c>
      <c r="BI7" s="118">
        <v>0</v>
      </c>
      <c r="BJ7" s="118">
        <v>0</v>
      </c>
      <c r="BK7" s="118">
        <v>0</v>
      </c>
      <c r="BL7" s="118">
        <v>0</v>
      </c>
      <c r="BM7" s="118">
        <v>0</v>
      </c>
    </row>
    <row r="8" spans="2:65">
      <c r="D8">
        <v>4</v>
      </c>
      <c r="E8" t="s">
        <v>142</v>
      </c>
      <c r="F8" s="118">
        <v>0</v>
      </c>
      <c r="G8" s="118">
        <v>0</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18">
        <v>0</v>
      </c>
      <c r="Y8" s="118">
        <v>0</v>
      </c>
      <c r="Z8" s="118">
        <v>0</v>
      </c>
      <c r="AA8" s="118">
        <v>0</v>
      </c>
      <c r="AB8" s="118">
        <v>0</v>
      </c>
      <c r="AC8" s="118">
        <v>0</v>
      </c>
      <c r="AD8" s="118">
        <v>0</v>
      </c>
      <c r="AE8" s="118">
        <v>0</v>
      </c>
      <c r="AF8" s="118">
        <v>0</v>
      </c>
      <c r="AG8" s="118">
        <v>0</v>
      </c>
      <c r="AH8" s="118">
        <v>0</v>
      </c>
      <c r="AI8" s="118">
        <v>0</v>
      </c>
      <c r="AJ8" s="118">
        <v>0</v>
      </c>
      <c r="AK8" s="118">
        <v>0</v>
      </c>
      <c r="AL8" s="118">
        <v>0</v>
      </c>
      <c r="AM8" s="118">
        <v>0</v>
      </c>
      <c r="AN8" s="118">
        <v>0</v>
      </c>
      <c r="AO8" s="118">
        <v>0</v>
      </c>
      <c r="AP8" s="118">
        <v>0</v>
      </c>
      <c r="AQ8" s="118">
        <v>0</v>
      </c>
      <c r="AR8" s="118">
        <v>0</v>
      </c>
      <c r="AS8" s="118">
        <v>0</v>
      </c>
      <c r="AT8" s="118">
        <v>0</v>
      </c>
      <c r="AU8" s="118">
        <v>0</v>
      </c>
      <c r="AV8" s="118">
        <v>0</v>
      </c>
      <c r="AW8" s="118">
        <v>0</v>
      </c>
      <c r="AX8" s="118">
        <v>0</v>
      </c>
      <c r="AY8" s="118">
        <v>0</v>
      </c>
      <c r="AZ8" s="118">
        <v>0</v>
      </c>
      <c r="BA8" s="118">
        <v>0</v>
      </c>
      <c r="BB8" s="118">
        <v>0</v>
      </c>
      <c r="BC8" s="118">
        <v>0</v>
      </c>
      <c r="BD8" s="118">
        <v>0</v>
      </c>
      <c r="BE8" s="118">
        <v>0</v>
      </c>
      <c r="BF8" s="118">
        <v>0</v>
      </c>
      <c r="BG8" s="118">
        <v>0</v>
      </c>
      <c r="BH8" s="118">
        <v>0</v>
      </c>
      <c r="BI8" s="118">
        <v>0</v>
      </c>
      <c r="BJ8" s="118">
        <v>0</v>
      </c>
      <c r="BK8" s="118">
        <v>0</v>
      </c>
      <c r="BL8" s="118">
        <v>0</v>
      </c>
      <c r="BM8" s="118">
        <v>0</v>
      </c>
    </row>
    <row r="9" spans="2:65">
      <c r="D9">
        <v>5</v>
      </c>
      <c r="E9" t="s">
        <v>143</v>
      </c>
      <c r="F9" s="118">
        <v>20</v>
      </c>
      <c r="G9" s="118">
        <v>20</v>
      </c>
      <c r="H9" s="118">
        <v>20</v>
      </c>
      <c r="I9" s="118">
        <v>20</v>
      </c>
      <c r="J9" s="118">
        <v>20</v>
      </c>
      <c r="K9" s="118">
        <v>20</v>
      </c>
      <c r="L9" s="118">
        <v>20</v>
      </c>
      <c r="M9" s="118">
        <v>20</v>
      </c>
      <c r="N9" s="118">
        <v>20</v>
      </c>
      <c r="O9" s="118">
        <v>20</v>
      </c>
      <c r="P9" s="118">
        <v>20</v>
      </c>
      <c r="Q9" s="118">
        <v>20</v>
      </c>
      <c r="R9" s="118">
        <v>20</v>
      </c>
      <c r="S9" s="118">
        <v>20</v>
      </c>
      <c r="T9" s="118">
        <v>20</v>
      </c>
      <c r="U9" s="118">
        <v>20</v>
      </c>
      <c r="V9" s="118">
        <v>20</v>
      </c>
      <c r="W9" s="118">
        <v>20</v>
      </c>
      <c r="X9" s="118">
        <v>20</v>
      </c>
      <c r="Y9" s="118">
        <v>20</v>
      </c>
      <c r="Z9" s="118">
        <v>20</v>
      </c>
      <c r="AA9" s="118">
        <v>20</v>
      </c>
      <c r="AB9" s="118">
        <v>20</v>
      </c>
      <c r="AC9" s="118">
        <v>20</v>
      </c>
      <c r="AD9" s="118">
        <v>20</v>
      </c>
      <c r="AE9" s="118">
        <v>20</v>
      </c>
      <c r="AF9" s="118">
        <v>20</v>
      </c>
      <c r="AG9" s="118">
        <v>20</v>
      </c>
      <c r="AH9" s="118">
        <v>20</v>
      </c>
      <c r="AI9" s="118">
        <v>20</v>
      </c>
      <c r="AJ9" s="118">
        <v>20</v>
      </c>
      <c r="AK9" s="118">
        <v>20</v>
      </c>
      <c r="AL9" s="118">
        <v>20</v>
      </c>
      <c r="AM9" s="118">
        <v>20</v>
      </c>
      <c r="AN9" s="118">
        <v>20</v>
      </c>
      <c r="AO9" s="118">
        <v>20</v>
      </c>
      <c r="AP9" s="118">
        <v>20</v>
      </c>
      <c r="AQ9" s="118">
        <v>20</v>
      </c>
      <c r="AR9" s="118">
        <v>20</v>
      </c>
      <c r="AS9" s="118">
        <v>20</v>
      </c>
      <c r="AT9" s="118">
        <v>20</v>
      </c>
      <c r="AU9" s="118">
        <v>20</v>
      </c>
      <c r="AV9" s="118">
        <v>20</v>
      </c>
      <c r="AW9" s="118">
        <v>20</v>
      </c>
      <c r="AX9" s="118">
        <v>20</v>
      </c>
      <c r="AY9" s="118">
        <v>20</v>
      </c>
      <c r="AZ9" s="118">
        <v>20</v>
      </c>
      <c r="BA9" s="118">
        <v>20</v>
      </c>
      <c r="BB9" s="118">
        <v>20</v>
      </c>
      <c r="BC9" s="118">
        <v>20</v>
      </c>
      <c r="BD9" s="118">
        <v>20</v>
      </c>
      <c r="BE9" s="118">
        <v>20</v>
      </c>
      <c r="BF9" s="118">
        <v>20</v>
      </c>
      <c r="BG9" s="118">
        <v>20</v>
      </c>
      <c r="BH9" s="118">
        <v>20</v>
      </c>
      <c r="BI9" s="118">
        <v>20</v>
      </c>
      <c r="BJ9" s="118">
        <v>20</v>
      </c>
      <c r="BK9" s="118">
        <v>20</v>
      </c>
      <c r="BL9" s="118">
        <v>20</v>
      </c>
      <c r="BM9" s="118">
        <v>20</v>
      </c>
    </row>
    <row r="10" spans="2:65">
      <c r="D10">
        <v>6</v>
      </c>
      <c r="E10" t="s">
        <v>144</v>
      </c>
      <c r="F10" s="118">
        <v>20</v>
      </c>
      <c r="G10" s="118">
        <v>20</v>
      </c>
      <c r="H10" s="118">
        <v>20</v>
      </c>
      <c r="I10" s="118">
        <v>20</v>
      </c>
      <c r="J10" s="118">
        <v>20</v>
      </c>
      <c r="K10" s="118">
        <v>20</v>
      </c>
      <c r="L10" s="118">
        <v>20</v>
      </c>
      <c r="M10" s="118">
        <v>20</v>
      </c>
      <c r="N10" s="118">
        <v>20</v>
      </c>
      <c r="O10" s="118">
        <v>20</v>
      </c>
      <c r="P10" s="118">
        <v>20</v>
      </c>
      <c r="Q10" s="118">
        <v>20</v>
      </c>
      <c r="R10" s="118">
        <v>20</v>
      </c>
      <c r="S10" s="118">
        <v>20</v>
      </c>
      <c r="T10" s="118">
        <v>20</v>
      </c>
      <c r="U10" s="118">
        <v>20</v>
      </c>
      <c r="V10" s="118">
        <v>20</v>
      </c>
      <c r="W10" s="118">
        <v>20</v>
      </c>
      <c r="X10" s="118">
        <v>20</v>
      </c>
      <c r="Y10" s="118">
        <v>20</v>
      </c>
      <c r="Z10" s="118">
        <v>20</v>
      </c>
      <c r="AA10" s="118">
        <v>20</v>
      </c>
      <c r="AB10" s="118">
        <v>20</v>
      </c>
      <c r="AC10" s="118">
        <v>20</v>
      </c>
      <c r="AD10" s="118">
        <v>20</v>
      </c>
      <c r="AE10" s="118">
        <v>20</v>
      </c>
      <c r="AF10" s="118">
        <v>20</v>
      </c>
      <c r="AG10" s="118">
        <v>20</v>
      </c>
      <c r="AH10" s="118">
        <v>20</v>
      </c>
      <c r="AI10" s="118">
        <v>20</v>
      </c>
      <c r="AJ10" s="118">
        <v>20</v>
      </c>
      <c r="AK10" s="118">
        <v>20</v>
      </c>
      <c r="AL10" s="118">
        <v>20</v>
      </c>
      <c r="AM10" s="118">
        <v>20</v>
      </c>
      <c r="AN10" s="118">
        <v>20</v>
      </c>
      <c r="AO10" s="118">
        <v>20</v>
      </c>
      <c r="AP10" s="118">
        <v>20</v>
      </c>
      <c r="AQ10" s="118">
        <v>20</v>
      </c>
      <c r="AR10" s="118">
        <v>20</v>
      </c>
      <c r="AS10" s="118">
        <v>20</v>
      </c>
      <c r="AT10" s="118">
        <v>20</v>
      </c>
      <c r="AU10" s="118">
        <v>20</v>
      </c>
      <c r="AV10" s="118">
        <v>20</v>
      </c>
      <c r="AW10" s="118">
        <v>20</v>
      </c>
      <c r="AX10" s="118">
        <v>20</v>
      </c>
      <c r="AY10" s="118">
        <v>20</v>
      </c>
      <c r="AZ10" s="118">
        <v>20</v>
      </c>
      <c r="BA10" s="118">
        <v>20</v>
      </c>
      <c r="BB10" s="118">
        <v>20</v>
      </c>
      <c r="BC10" s="118">
        <v>20</v>
      </c>
      <c r="BD10" s="118">
        <v>20</v>
      </c>
      <c r="BE10" s="118">
        <v>20</v>
      </c>
      <c r="BF10" s="118">
        <v>20</v>
      </c>
      <c r="BG10" s="118">
        <v>20</v>
      </c>
      <c r="BH10" s="118">
        <v>20</v>
      </c>
      <c r="BI10" s="118">
        <v>20</v>
      </c>
      <c r="BJ10" s="118">
        <v>20</v>
      </c>
      <c r="BK10" s="118">
        <v>20</v>
      </c>
      <c r="BL10" s="118">
        <v>20</v>
      </c>
      <c r="BM10" s="118">
        <v>20</v>
      </c>
    </row>
    <row r="11" spans="2:65">
      <c r="D11">
        <v>7</v>
      </c>
      <c r="E11" t="s">
        <v>145</v>
      </c>
      <c r="F11" s="118">
        <v>100</v>
      </c>
      <c r="G11" s="118">
        <v>100</v>
      </c>
      <c r="H11" s="118">
        <v>100</v>
      </c>
      <c r="I11" s="118">
        <v>100</v>
      </c>
      <c r="J11" s="118">
        <v>100</v>
      </c>
      <c r="K11" s="118">
        <v>100</v>
      </c>
      <c r="L11" s="118">
        <v>100</v>
      </c>
      <c r="M11" s="118">
        <v>100</v>
      </c>
      <c r="N11" s="118">
        <v>100</v>
      </c>
      <c r="O11" s="118">
        <v>100</v>
      </c>
      <c r="P11" s="118">
        <v>100</v>
      </c>
      <c r="Q11" s="118">
        <v>100</v>
      </c>
      <c r="R11" s="118">
        <v>100</v>
      </c>
      <c r="S11" s="118">
        <v>100</v>
      </c>
      <c r="T11" s="118">
        <v>100</v>
      </c>
      <c r="U11" s="118">
        <v>100</v>
      </c>
      <c r="V11" s="118">
        <v>100</v>
      </c>
      <c r="W11" s="118">
        <v>100</v>
      </c>
      <c r="X11" s="118">
        <v>100</v>
      </c>
      <c r="Y11" s="118">
        <v>100</v>
      </c>
      <c r="Z11" s="118">
        <v>100</v>
      </c>
      <c r="AA11" s="118">
        <v>100</v>
      </c>
      <c r="AB11" s="118">
        <v>100</v>
      </c>
      <c r="AC11" s="118">
        <v>100</v>
      </c>
      <c r="AD11" s="118">
        <v>100</v>
      </c>
      <c r="AE11" s="118">
        <v>100</v>
      </c>
      <c r="AF11" s="118">
        <v>100</v>
      </c>
      <c r="AG11" s="118">
        <v>100</v>
      </c>
      <c r="AH11" s="118">
        <v>100</v>
      </c>
      <c r="AI11" s="118">
        <v>100</v>
      </c>
      <c r="AJ11" s="118">
        <v>100</v>
      </c>
      <c r="AK11" s="118">
        <v>100</v>
      </c>
      <c r="AL11" s="118">
        <v>100</v>
      </c>
      <c r="AM11" s="118">
        <v>100</v>
      </c>
      <c r="AN11" s="118">
        <v>100</v>
      </c>
      <c r="AO11" s="118">
        <v>100</v>
      </c>
      <c r="AP11" s="118">
        <v>100</v>
      </c>
      <c r="AQ11" s="118">
        <v>100</v>
      </c>
      <c r="AR11" s="118">
        <v>100</v>
      </c>
      <c r="AS11" s="118">
        <v>100</v>
      </c>
      <c r="AT11" s="118">
        <v>100</v>
      </c>
      <c r="AU11" s="118">
        <v>100</v>
      </c>
      <c r="AV11" s="118">
        <v>100</v>
      </c>
      <c r="AW11" s="118">
        <v>100</v>
      </c>
      <c r="AX11" s="118">
        <v>100</v>
      </c>
      <c r="AY11" s="118">
        <v>100</v>
      </c>
      <c r="AZ11" s="118">
        <v>100</v>
      </c>
      <c r="BA11" s="118">
        <v>100</v>
      </c>
      <c r="BB11" s="118">
        <v>100</v>
      </c>
      <c r="BC11" s="118">
        <v>100</v>
      </c>
      <c r="BD11" s="118">
        <v>100</v>
      </c>
      <c r="BE11" s="118">
        <v>100</v>
      </c>
      <c r="BF11" s="118">
        <v>100</v>
      </c>
      <c r="BG11" s="118">
        <v>100</v>
      </c>
      <c r="BH11" s="118">
        <v>100</v>
      </c>
      <c r="BI11" s="118">
        <v>100</v>
      </c>
      <c r="BJ11" s="118">
        <v>100</v>
      </c>
      <c r="BK11" s="118">
        <v>100</v>
      </c>
      <c r="BL11" s="118">
        <v>100</v>
      </c>
      <c r="BM11" s="118">
        <v>100</v>
      </c>
    </row>
    <row r="12" spans="2:65">
      <c r="D12">
        <v>8</v>
      </c>
      <c r="E12" t="s">
        <v>146</v>
      </c>
      <c r="F12" s="118">
        <v>50</v>
      </c>
      <c r="G12" s="118">
        <v>50</v>
      </c>
      <c r="H12" s="118">
        <v>50</v>
      </c>
      <c r="I12" s="118">
        <v>50</v>
      </c>
      <c r="J12" s="118">
        <v>50</v>
      </c>
      <c r="K12" s="118">
        <v>50</v>
      </c>
      <c r="L12" s="118">
        <v>50</v>
      </c>
      <c r="M12" s="118">
        <v>50</v>
      </c>
      <c r="N12" s="118">
        <v>50</v>
      </c>
      <c r="O12" s="118">
        <v>50</v>
      </c>
      <c r="P12" s="118">
        <v>50</v>
      </c>
      <c r="Q12" s="118">
        <v>50</v>
      </c>
      <c r="R12" s="118">
        <v>50</v>
      </c>
      <c r="S12" s="118">
        <v>50</v>
      </c>
      <c r="T12" s="118">
        <v>50</v>
      </c>
      <c r="U12" s="118">
        <v>50</v>
      </c>
      <c r="V12" s="118">
        <v>50</v>
      </c>
      <c r="W12" s="118">
        <v>50</v>
      </c>
      <c r="X12" s="118">
        <v>50</v>
      </c>
      <c r="Y12" s="118">
        <v>50</v>
      </c>
      <c r="Z12" s="118">
        <v>50</v>
      </c>
      <c r="AA12" s="118">
        <v>50</v>
      </c>
      <c r="AB12" s="118">
        <v>50</v>
      </c>
      <c r="AC12" s="118">
        <v>50</v>
      </c>
      <c r="AD12" s="118">
        <v>50</v>
      </c>
      <c r="AE12" s="118">
        <v>50</v>
      </c>
      <c r="AF12" s="118">
        <v>50</v>
      </c>
      <c r="AG12" s="118">
        <v>50</v>
      </c>
      <c r="AH12" s="118">
        <v>50</v>
      </c>
      <c r="AI12" s="118">
        <v>50</v>
      </c>
      <c r="AJ12" s="118">
        <v>50</v>
      </c>
      <c r="AK12" s="118">
        <v>50</v>
      </c>
      <c r="AL12" s="118">
        <v>50</v>
      </c>
      <c r="AM12" s="118">
        <v>50</v>
      </c>
      <c r="AN12" s="118">
        <v>50</v>
      </c>
      <c r="AO12" s="118">
        <v>50</v>
      </c>
      <c r="AP12" s="118">
        <v>50</v>
      </c>
      <c r="AQ12" s="118">
        <v>50</v>
      </c>
      <c r="AR12" s="118">
        <v>50</v>
      </c>
      <c r="AS12" s="118">
        <v>50</v>
      </c>
      <c r="AT12" s="118">
        <v>50</v>
      </c>
      <c r="AU12" s="118">
        <v>50</v>
      </c>
      <c r="AV12" s="118">
        <v>50</v>
      </c>
      <c r="AW12" s="118">
        <v>50</v>
      </c>
      <c r="AX12" s="118">
        <v>50</v>
      </c>
      <c r="AY12" s="118">
        <v>50</v>
      </c>
      <c r="AZ12" s="118">
        <v>50</v>
      </c>
      <c r="BA12" s="118">
        <v>50</v>
      </c>
      <c r="BB12" s="118">
        <v>50</v>
      </c>
      <c r="BC12" s="118">
        <v>50</v>
      </c>
      <c r="BD12" s="118">
        <v>50</v>
      </c>
      <c r="BE12" s="118">
        <v>50</v>
      </c>
      <c r="BF12" s="118">
        <v>50</v>
      </c>
      <c r="BG12" s="118">
        <v>50</v>
      </c>
      <c r="BH12" s="118">
        <v>50</v>
      </c>
      <c r="BI12" s="118">
        <v>50</v>
      </c>
      <c r="BJ12" s="118">
        <v>50</v>
      </c>
      <c r="BK12" s="118">
        <v>50</v>
      </c>
      <c r="BL12" s="118">
        <v>50</v>
      </c>
      <c r="BM12" s="118">
        <v>50</v>
      </c>
    </row>
    <row r="13" spans="2:65">
      <c r="D13">
        <v>9</v>
      </c>
      <c r="E13" t="s">
        <v>147</v>
      </c>
      <c r="F13" s="118">
        <v>50</v>
      </c>
      <c r="G13" s="118">
        <v>50</v>
      </c>
      <c r="H13" s="118">
        <v>50</v>
      </c>
      <c r="I13" s="118">
        <v>50</v>
      </c>
      <c r="J13" s="118">
        <v>50</v>
      </c>
      <c r="K13" s="118">
        <v>50</v>
      </c>
      <c r="L13" s="118">
        <v>50</v>
      </c>
      <c r="M13" s="118">
        <v>50</v>
      </c>
      <c r="N13" s="118">
        <v>50</v>
      </c>
      <c r="O13" s="118">
        <v>50</v>
      </c>
      <c r="P13" s="118">
        <v>50</v>
      </c>
      <c r="Q13" s="118">
        <v>50</v>
      </c>
      <c r="R13" s="118">
        <v>50</v>
      </c>
      <c r="S13" s="118">
        <v>50</v>
      </c>
      <c r="T13" s="118">
        <v>50</v>
      </c>
      <c r="U13" s="118">
        <v>50</v>
      </c>
      <c r="V13" s="118">
        <v>50</v>
      </c>
      <c r="W13" s="118">
        <v>50</v>
      </c>
      <c r="X13" s="118">
        <v>50</v>
      </c>
      <c r="Y13" s="118">
        <v>50</v>
      </c>
      <c r="Z13" s="118">
        <v>50</v>
      </c>
      <c r="AA13" s="118">
        <v>50</v>
      </c>
      <c r="AB13" s="118">
        <v>50</v>
      </c>
      <c r="AC13" s="118">
        <v>50</v>
      </c>
      <c r="AD13" s="118">
        <v>50</v>
      </c>
      <c r="AE13" s="118">
        <v>50</v>
      </c>
      <c r="AF13" s="118">
        <v>50</v>
      </c>
      <c r="AG13" s="118">
        <v>50</v>
      </c>
      <c r="AH13" s="118">
        <v>50</v>
      </c>
      <c r="AI13" s="118">
        <v>50</v>
      </c>
      <c r="AJ13" s="118">
        <v>50</v>
      </c>
      <c r="AK13" s="118">
        <v>50</v>
      </c>
      <c r="AL13" s="118">
        <v>50</v>
      </c>
      <c r="AM13" s="118">
        <v>50</v>
      </c>
      <c r="AN13" s="118">
        <v>50</v>
      </c>
      <c r="AO13" s="118">
        <v>50</v>
      </c>
      <c r="AP13" s="118">
        <v>50</v>
      </c>
      <c r="AQ13" s="118">
        <v>50</v>
      </c>
      <c r="AR13" s="118">
        <v>50</v>
      </c>
      <c r="AS13" s="118">
        <v>50</v>
      </c>
      <c r="AT13" s="118">
        <v>50</v>
      </c>
      <c r="AU13" s="118">
        <v>50</v>
      </c>
      <c r="AV13" s="118">
        <v>50</v>
      </c>
      <c r="AW13" s="118">
        <v>50</v>
      </c>
      <c r="AX13" s="118">
        <v>50</v>
      </c>
      <c r="AY13" s="118">
        <v>50</v>
      </c>
      <c r="AZ13" s="118">
        <v>50</v>
      </c>
      <c r="BA13" s="118">
        <v>50</v>
      </c>
      <c r="BB13" s="118">
        <v>50</v>
      </c>
      <c r="BC13" s="118">
        <v>50</v>
      </c>
      <c r="BD13" s="118">
        <v>50</v>
      </c>
      <c r="BE13" s="118">
        <v>50</v>
      </c>
      <c r="BF13" s="118">
        <v>50</v>
      </c>
      <c r="BG13" s="118">
        <v>50</v>
      </c>
      <c r="BH13" s="118">
        <v>50</v>
      </c>
      <c r="BI13" s="118">
        <v>50</v>
      </c>
      <c r="BJ13" s="118">
        <v>50</v>
      </c>
      <c r="BK13" s="118">
        <v>50</v>
      </c>
      <c r="BL13" s="118">
        <v>50</v>
      </c>
      <c r="BM13" s="118">
        <v>50</v>
      </c>
    </row>
    <row r="14" spans="2:65">
      <c r="D14">
        <v>10</v>
      </c>
      <c r="E14" t="s">
        <v>148</v>
      </c>
      <c r="F14" s="118">
        <v>20</v>
      </c>
      <c r="G14" s="118">
        <v>20</v>
      </c>
      <c r="H14" s="118">
        <v>20</v>
      </c>
      <c r="I14" s="118">
        <v>20</v>
      </c>
      <c r="J14" s="118">
        <v>20</v>
      </c>
      <c r="K14" s="118">
        <v>20</v>
      </c>
      <c r="L14" s="118">
        <v>20</v>
      </c>
      <c r="M14" s="118">
        <v>20</v>
      </c>
      <c r="N14" s="118">
        <v>20</v>
      </c>
      <c r="O14" s="118">
        <v>20</v>
      </c>
      <c r="P14" s="118">
        <v>20</v>
      </c>
      <c r="Q14" s="118">
        <v>20</v>
      </c>
      <c r="R14" s="118">
        <v>20</v>
      </c>
      <c r="S14" s="118">
        <v>20</v>
      </c>
      <c r="T14" s="118">
        <v>20</v>
      </c>
      <c r="U14" s="118">
        <v>20</v>
      </c>
      <c r="V14" s="118">
        <v>20</v>
      </c>
      <c r="W14" s="118">
        <v>20</v>
      </c>
      <c r="X14" s="118">
        <v>20</v>
      </c>
      <c r="Y14" s="118">
        <v>20</v>
      </c>
      <c r="Z14" s="118">
        <v>20</v>
      </c>
      <c r="AA14" s="118">
        <v>20</v>
      </c>
      <c r="AB14" s="118">
        <v>20</v>
      </c>
      <c r="AC14" s="118">
        <v>20</v>
      </c>
      <c r="AD14" s="118">
        <v>20</v>
      </c>
      <c r="AE14" s="118">
        <v>20</v>
      </c>
      <c r="AF14" s="118">
        <v>20</v>
      </c>
      <c r="AG14" s="118">
        <v>20</v>
      </c>
      <c r="AH14" s="118">
        <v>20</v>
      </c>
      <c r="AI14" s="118">
        <v>20</v>
      </c>
      <c r="AJ14" s="118">
        <v>20</v>
      </c>
      <c r="AK14" s="118">
        <v>20</v>
      </c>
      <c r="AL14" s="118">
        <v>20</v>
      </c>
      <c r="AM14" s="118">
        <v>20</v>
      </c>
      <c r="AN14" s="118">
        <v>20</v>
      </c>
      <c r="AO14" s="118">
        <v>20</v>
      </c>
      <c r="AP14" s="118">
        <v>20</v>
      </c>
      <c r="AQ14" s="118">
        <v>20</v>
      </c>
      <c r="AR14" s="118">
        <v>20</v>
      </c>
      <c r="AS14" s="118">
        <v>20</v>
      </c>
      <c r="AT14" s="118">
        <v>20</v>
      </c>
      <c r="AU14" s="118">
        <v>20</v>
      </c>
      <c r="AV14" s="118">
        <v>20</v>
      </c>
      <c r="AW14" s="118">
        <v>20</v>
      </c>
      <c r="AX14" s="118">
        <v>20</v>
      </c>
      <c r="AY14" s="118">
        <v>20</v>
      </c>
      <c r="AZ14" s="118">
        <v>20</v>
      </c>
      <c r="BA14" s="118">
        <v>20</v>
      </c>
      <c r="BB14" s="118">
        <v>20</v>
      </c>
      <c r="BC14" s="118">
        <v>20</v>
      </c>
      <c r="BD14" s="118">
        <v>20</v>
      </c>
      <c r="BE14" s="118">
        <v>20</v>
      </c>
      <c r="BF14" s="118">
        <v>20</v>
      </c>
      <c r="BG14" s="118">
        <v>20</v>
      </c>
      <c r="BH14" s="118">
        <v>20</v>
      </c>
      <c r="BI14" s="118">
        <v>20</v>
      </c>
      <c r="BJ14" s="118">
        <v>20</v>
      </c>
      <c r="BK14" s="118">
        <v>20</v>
      </c>
      <c r="BL14" s="118">
        <v>20</v>
      </c>
      <c r="BM14" s="118">
        <v>20</v>
      </c>
    </row>
    <row r="15" spans="2:65" ht="17" thickBot="1">
      <c r="D15">
        <v>11</v>
      </c>
      <c r="E15" s="117" t="s">
        <v>149</v>
      </c>
      <c r="F15" s="119">
        <f t="shared" ref="F15:AO15" si="0">SUM(F6:F14)</f>
        <v>760</v>
      </c>
      <c r="G15" s="119">
        <f t="shared" si="0"/>
        <v>760</v>
      </c>
      <c r="H15" s="119">
        <f t="shared" si="0"/>
        <v>760</v>
      </c>
      <c r="I15" s="119">
        <f t="shared" si="0"/>
        <v>760</v>
      </c>
      <c r="J15" s="119">
        <f t="shared" si="0"/>
        <v>760</v>
      </c>
      <c r="K15" s="119">
        <f t="shared" si="0"/>
        <v>760</v>
      </c>
      <c r="L15" s="119">
        <f t="shared" si="0"/>
        <v>760</v>
      </c>
      <c r="M15" s="119">
        <f t="shared" si="0"/>
        <v>760</v>
      </c>
      <c r="N15" s="119">
        <f t="shared" si="0"/>
        <v>760</v>
      </c>
      <c r="O15" s="119">
        <f t="shared" si="0"/>
        <v>760</v>
      </c>
      <c r="P15" s="119">
        <f t="shared" si="0"/>
        <v>1260</v>
      </c>
      <c r="Q15" s="119">
        <f t="shared" si="0"/>
        <v>1260</v>
      </c>
      <c r="R15" s="119">
        <f t="shared" si="0"/>
        <v>2260</v>
      </c>
      <c r="S15" s="119">
        <f t="shared" si="0"/>
        <v>2260</v>
      </c>
      <c r="T15" s="119">
        <f t="shared" si="0"/>
        <v>2260</v>
      </c>
      <c r="U15" s="119">
        <f t="shared" si="0"/>
        <v>2260</v>
      </c>
      <c r="V15" s="119">
        <f t="shared" si="0"/>
        <v>2260</v>
      </c>
      <c r="W15" s="119">
        <f t="shared" si="0"/>
        <v>2260</v>
      </c>
      <c r="X15" s="119">
        <f t="shared" si="0"/>
        <v>2260</v>
      </c>
      <c r="Y15" s="119">
        <f t="shared" si="0"/>
        <v>2260</v>
      </c>
      <c r="Z15" s="119">
        <f t="shared" si="0"/>
        <v>2260</v>
      </c>
      <c r="AA15" s="119">
        <f t="shared" si="0"/>
        <v>2260</v>
      </c>
      <c r="AB15" s="119">
        <f t="shared" si="0"/>
        <v>2260</v>
      </c>
      <c r="AC15" s="119">
        <f t="shared" si="0"/>
        <v>2260</v>
      </c>
      <c r="AD15" s="119">
        <f t="shared" si="0"/>
        <v>3260</v>
      </c>
      <c r="AE15" s="119">
        <f t="shared" si="0"/>
        <v>3260</v>
      </c>
      <c r="AF15" s="119">
        <f t="shared" si="0"/>
        <v>3260</v>
      </c>
      <c r="AG15" s="119">
        <f t="shared" si="0"/>
        <v>3260</v>
      </c>
      <c r="AH15" s="119">
        <f t="shared" si="0"/>
        <v>3260</v>
      </c>
      <c r="AI15" s="119">
        <f t="shared" si="0"/>
        <v>3260</v>
      </c>
      <c r="AJ15" s="119">
        <f t="shared" si="0"/>
        <v>3260</v>
      </c>
      <c r="AK15" s="119">
        <f t="shared" si="0"/>
        <v>3260</v>
      </c>
      <c r="AL15" s="119">
        <f t="shared" si="0"/>
        <v>3260</v>
      </c>
      <c r="AM15" s="119">
        <f t="shared" si="0"/>
        <v>3260</v>
      </c>
      <c r="AN15" s="119">
        <f t="shared" si="0"/>
        <v>3260</v>
      </c>
      <c r="AO15" s="119">
        <f t="shared" si="0"/>
        <v>3260</v>
      </c>
      <c r="AP15" s="119">
        <f t="shared" ref="AP15:BB15" si="1">SUM(AP6:AP14)</f>
        <v>3260</v>
      </c>
      <c r="AQ15" s="119">
        <f t="shared" si="1"/>
        <v>3260</v>
      </c>
      <c r="AR15" s="119">
        <f t="shared" si="1"/>
        <v>3260</v>
      </c>
      <c r="AS15" s="119">
        <f t="shared" si="1"/>
        <v>3260</v>
      </c>
      <c r="AT15" s="119">
        <f t="shared" si="1"/>
        <v>3260</v>
      </c>
      <c r="AU15" s="119">
        <f t="shared" si="1"/>
        <v>3260</v>
      </c>
      <c r="AV15" s="119">
        <f t="shared" si="1"/>
        <v>3260</v>
      </c>
      <c r="AW15" s="119">
        <f t="shared" si="1"/>
        <v>3260</v>
      </c>
      <c r="AX15" s="119">
        <f t="shared" si="1"/>
        <v>3260</v>
      </c>
      <c r="AY15" s="119">
        <f t="shared" si="1"/>
        <v>3260</v>
      </c>
      <c r="AZ15" s="119">
        <f t="shared" si="1"/>
        <v>3260</v>
      </c>
      <c r="BA15" s="119">
        <f t="shared" si="1"/>
        <v>3260</v>
      </c>
      <c r="BB15" s="119">
        <f t="shared" si="1"/>
        <v>3260</v>
      </c>
      <c r="BC15" s="119">
        <f t="shared" ref="BC15:BM15" si="2">SUM(BC6:BC14)</f>
        <v>3260</v>
      </c>
      <c r="BD15" s="119">
        <f t="shared" si="2"/>
        <v>3260</v>
      </c>
      <c r="BE15" s="119">
        <f t="shared" si="2"/>
        <v>3260</v>
      </c>
      <c r="BF15" s="119">
        <f t="shared" si="2"/>
        <v>3260</v>
      </c>
      <c r="BG15" s="119">
        <f t="shared" si="2"/>
        <v>3260</v>
      </c>
      <c r="BH15" s="119">
        <f t="shared" si="2"/>
        <v>3260</v>
      </c>
      <c r="BI15" s="119">
        <f t="shared" si="2"/>
        <v>3260</v>
      </c>
      <c r="BJ15" s="119">
        <f t="shared" si="2"/>
        <v>3260</v>
      </c>
      <c r="BK15" s="119">
        <f t="shared" si="2"/>
        <v>3260</v>
      </c>
      <c r="BL15" s="119">
        <f t="shared" si="2"/>
        <v>3260</v>
      </c>
      <c r="BM15" s="119">
        <f t="shared" si="2"/>
        <v>3260</v>
      </c>
    </row>
    <row r="16" spans="2:65" ht="17" thickTop="1">
      <c r="D16">
        <v>12</v>
      </c>
    </row>
    <row r="17" spans="1:65">
      <c r="D17">
        <v>13</v>
      </c>
      <c r="F17" s="115" t="str">
        <f t="shared" ref="F17:BM17" si="3">F$3</f>
        <v>$</v>
      </c>
      <c r="G17" s="115" t="str">
        <f t="shared" si="3"/>
        <v>$</v>
      </c>
      <c r="H17" s="115" t="str">
        <f t="shared" si="3"/>
        <v>$</v>
      </c>
      <c r="I17" s="115" t="str">
        <f t="shared" si="3"/>
        <v>$</v>
      </c>
      <c r="J17" s="115" t="str">
        <f t="shared" si="3"/>
        <v>$</v>
      </c>
      <c r="K17" s="115" t="str">
        <f t="shared" si="3"/>
        <v>$</v>
      </c>
      <c r="L17" s="115" t="str">
        <f t="shared" si="3"/>
        <v>$</v>
      </c>
      <c r="M17" s="115" t="str">
        <f t="shared" si="3"/>
        <v>$</v>
      </c>
      <c r="N17" s="115" t="str">
        <f t="shared" si="3"/>
        <v>$</v>
      </c>
      <c r="O17" s="115" t="str">
        <f t="shared" si="3"/>
        <v>$</v>
      </c>
      <c r="P17" s="115" t="str">
        <f t="shared" si="3"/>
        <v>$</v>
      </c>
      <c r="Q17" s="115" t="str">
        <f t="shared" si="3"/>
        <v>$</v>
      </c>
      <c r="R17" s="115" t="str">
        <f t="shared" si="3"/>
        <v>$</v>
      </c>
      <c r="S17" s="115" t="str">
        <f t="shared" si="3"/>
        <v>$</v>
      </c>
      <c r="T17" s="115" t="str">
        <f t="shared" si="3"/>
        <v>$</v>
      </c>
      <c r="U17" s="115" t="str">
        <f t="shared" si="3"/>
        <v>$</v>
      </c>
      <c r="V17" s="115" t="str">
        <f t="shared" si="3"/>
        <v>$</v>
      </c>
      <c r="W17" s="115" t="str">
        <f t="shared" si="3"/>
        <v>$</v>
      </c>
      <c r="X17" s="115" t="str">
        <f t="shared" si="3"/>
        <v>$</v>
      </c>
      <c r="Y17" s="115" t="str">
        <f t="shared" si="3"/>
        <v>$</v>
      </c>
      <c r="Z17" s="115" t="str">
        <f t="shared" si="3"/>
        <v>$</v>
      </c>
      <c r="AA17" s="115" t="str">
        <f t="shared" si="3"/>
        <v>$</v>
      </c>
      <c r="AB17" s="115" t="str">
        <f t="shared" si="3"/>
        <v>$</v>
      </c>
      <c r="AC17" s="115" t="str">
        <f t="shared" si="3"/>
        <v>$</v>
      </c>
      <c r="AD17" s="115" t="str">
        <f t="shared" si="3"/>
        <v>$</v>
      </c>
      <c r="AE17" s="115" t="str">
        <f t="shared" si="3"/>
        <v>$</v>
      </c>
      <c r="AF17" s="115" t="str">
        <f t="shared" si="3"/>
        <v>$</v>
      </c>
      <c r="AG17" s="115" t="str">
        <f t="shared" si="3"/>
        <v>$</v>
      </c>
      <c r="AH17" s="115" t="str">
        <f t="shared" si="3"/>
        <v>$</v>
      </c>
      <c r="AI17" s="115" t="str">
        <f t="shared" si="3"/>
        <v>$</v>
      </c>
      <c r="AJ17" s="115" t="str">
        <f t="shared" si="3"/>
        <v>$</v>
      </c>
      <c r="AK17" s="115" t="str">
        <f t="shared" si="3"/>
        <v>$</v>
      </c>
      <c r="AL17" s="115" t="str">
        <f t="shared" si="3"/>
        <v>$</v>
      </c>
      <c r="AM17" s="115" t="str">
        <f t="shared" si="3"/>
        <v>$</v>
      </c>
      <c r="AN17" s="115" t="str">
        <f t="shared" si="3"/>
        <v>$</v>
      </c>
      <c r="AO17" s="115" t="str">
        <f t="shared" si="3"/>
        <v>$</v>
      </c>
      <c r="AP17" s="115" t="str">
        <f t="shared" si="3"/>
        <v>$</v>
      </c>
      <c r="AQ17" s="115" t="str">
        <f t="shared" si="3"/>
        <v>$</v>
      </c>
      <c r="AR17" s="115" t="str">
        <f t="shared" si="3"/>
        <v>$</v>
      </c>
      <c r="AS17" s="115" t="str">
        <f t="shared" si="3"/>
        <v>$</v>
      </c>
      <c r="AT17" s="115" t="str">
        <f t="shared" si="3"/>
        <v>$</v>
      </c>
      <c r="AU17" s="115" t="str">
        <f t="shared" si="3"/>
        <v>$</v>
      </c>
      <c r="AV17" s="115" t="str">
        <f t="shared" si="3"/>
        <v>$</v>
      </c>
      <c r="AW17" s="115" t="str">
        <f t="shared" si="3"/>
        <v>$</v>
      </c>
      <c r="AX17" s="115" t="str">
        <f t="shared" si="3"/>
        <v>$</v>
      </c>
      <c r="AY17" s="115" t="str">
        <f t="shared" si="3"/>
        <v>$</v>
      </c>
      <c r="AZ17" s="115" t="str">
        <f t="shared" si="3"/>
        <v>$</v>
      </c>
      <c r="BA17" s="115" t="str">
        <f t="shared" si="3"/>
        <v>$</v>
      </c>
      <c r="BB17" s="115" t="str">
        <f t="shared" si="3"/>
        <v>$</v>
      </c>
      <c r="BC17" s="115" t="str">
        <f t="shared" si="3"/>
        <v>$</v>
      </c>
      <c r="BD17" s="115" t="str">
        <f t="shared" si="3"/>
        <v>$</v>
      </c>
      <c r="BE17" s="115" t="str">
        <f t="shared" si="3"/>
        <v>$</v>
      </c>
      <c r="BF17" s="115" t="str">
        <f t="shared" si="3"/>
        <v>$</v>
      </c>
      <c r="BG17" s="115" t="str">
        <f t="shared" si="3"/>
        <v>$</v>
      </c>
      <c r="BH17" s="115" t="str">
        <f t="shared" si="3"/>
        <v>$</v>
      </c>
      <c r="BI17" s="115" t="str">
        <f t="shared" si="3"/>
        <v>$</v>
      </c>
      <c r="BJ17" s="115" t="str">
        <f t="shared" si="3"/>
        <v>$</v>
      </c>
      <c r="BK17" s="115" t="str">
        <f t="shared" si="3"/>
        <v>$</v>
      </c>
      <c r="BL17" s="115" t="str">
        <f t="shared" si="3"/>
        <v>$</v>
      </c>
      <c r="BM17" s="115" t="str">
        <f t="shared" si="3"/>
        <v>$</v>
      </c>
    </row>
    <row r="18" spans="1:65">
      <c r="D18">
        <v>14</v>
      </c>
      <c r="F18" s="6" t="str">
        <f>F$4</f>
        <v>Month 1</v>
      </c>
      <c r="G18" s="6" t="str">
        <f t="shared" ref="G18:BM18" si="4">G$4</f>
        <v>Month 2</v>
      </c>
      <c r="H18" s="6" t="str">
        <f t="shared" si="4"/>
        <v>Month 3</v>
      </c>
      <c r="I18" s="6" t="str">
        <f t="shared" si="4"/>
        <v>Month 4</v>
      </c>
      <c r="J18" s="6" t="str">
        <f t="shared" si="4"/>
        <v>Month 5</v>
      </c>
      <c r="K18" s="6" t="str">
        <f t="shared" si="4"/>
        <v>Month 6</v>
      </c>
      <c r="L18" s="6" t="str">
        <f t="shared" si="4"/>
        <v>Month 7</v>
      </c>
      <c r="M18" s="6" t="str">
        <f t="shared" si="4"/>
        <v>Month 8</v>
      </c>
      <c r="N18" s="6" t="str">
        <f t="shared" si="4"/>
        <v>Month 9</v>
      </c>
      <c r="O18" s="6" t="str">
        <f t="shared" si="4"/>
        <v>Month 10</v>
      </c>
      <c r="P18" s="6" t="str">
        <f t="shared" si="4"/>
        <v>Month 11</v>
      </c>
      <c r="Q18" s="6" t="str">
        <f t="shared" si="4"/>
        <v>Month 12</v>
      </c>
      <c r="R18" s="4" t="str">
        <f t="shared" si="4"/>
        <v>Month 13</v>
      </c>
      <c r="S18" s="4" t="str">
        <f t="shared" si="4"/>
        <v>Month 14</v>
      </c>
      <c r="T18" s="4" t="str">
        <f t="shared" si="4"/>
        <v>Month 15</v>
      </c>
      <c r="U18" s="4" t="str">
        <f t="shared" si="4"/>
        <v>Month 16</v>
      </c>
      <c r="V18" s="4" t="str">
        <f t="shared" si="4"/>
        <v>Month 17</v>
      </c>
      <c r="W18" s="4" t="str">
        <f t="shared" si="4"/>
        <v>Month 18</v>
      </c>
      <c r="X18" s="4" t="str">
        <f t="shared" si="4"/>
        <v>Month 19</v>
      </c>
      <c r="Y18" s="4" t="str">
        <f t="shared" si="4"/>
        <v>Month 20</v>
      </c>
      <c r="Z18" s="4" t="str">
        <f t="shared" si="4"/>
        <v>Month 21</v>
      </c>
      <c r="AA18" s="4" t="str">
        <f t="shared" si="4"/>
        <v>Month 22</v>
      </c>
      <c r="AB18" s="4" t="str">
        <f t="shared" si="4"/>
        <v>Month 23</v>
      </c>
      <c r="AC18" s="4" t="str">
        <f t="shared" si="4"/>
        <v>Month 24</v>
      </c>
      <c r="AD18" s="6" t="str">
        <f t="shared" si="4"/>
        <v>Month 25</v>
      </c>
      <c r="AE18" s="6" t="str">
        <f t="shared" si="4"/>
        <v>Month 26</v>
      </c>
      <c r="AF18" s="6" t="str">
        <f t="shared" si="4"/>
        <v>Month 27</v>
      </c>
      <c r="AG18" s="6" t="str">
        <f t="shared" si="4"/>
        <v>Month 28</v>
      </c>
      <c r="AH18" s="6" t="str">
        <f t="shared" si="4"/>
        <v>Month 29</v>
      </c>
      <c r="AI18" s="6" t="str">
        <f t="shared" si="4"/>
        <v>Month 30</v>
      </c>
      <c r="AJ18" s="6" t="str">
        <f t="shared" si="4"/>
        <v>Month 31</v>
      </c>
      <c r="AK18" s="6" t="str">
        <f t="shared" si="4"/>
        <v>Month 32</v>
      </c>
      <c r="AL18" s="6" t="str">
        <f t="shared" si="4"/>
        <v>Month 33</v>
      </c>
      <c r="AM18" s="6" t="str">
        <f t="shared" si="4"/>
        <v>Month 34</v>
      </c>
      <c r="AN18" s="6" t="str">
        <f t="shared" si="4"/>
        <v>Month 35</v>
      </c>
      <c r="AO18" s="6" t="str">
        <f t="shared" si="4"/>
        <v>Month 36</v>
      </c>
      <c r="AP18" s="4" t="str">
        <f t="shared" si="4"/>
        <v>Month 37</v>
      </c>
      <c r="AQ18" s="4" t="str">
        <f t="shared" si="4"/>
        <v>Month 38</v>
      </c>
      <c r="AR18" s="4" t="str">
        <f t="shared" si="4"/>
        <v>Month 39</v>
      </c>
      <c r="AS18" s="4" t="str">
        <f t="shared" si="4"/>
        <v>Month 40</v>
      </c>
      <c r="AT18" s="4" t="str">
        <f t="shared" si="4"/>
        <v>Month 41</v>
      </c>
      <c r="AU18" s="4" t="str">
        <f t="shared" si="4"/>
        <v>Month 42</v>
      </c>
      <c r="AV18" s="4" t="str">
        <f t="shared" si="4"/>
        <v>Month 43</v>
      </c>
      <c r="AW18" s="4" t="str">
        <f t="shared" si="4"/>
        <v>Month 44</v>
      </c>
      <c r="AX18" s="4" t="str">
        <f t="shared" si="4"/>
        <v>Month 45</v>
      </c>
      <c r="AY18" s="4" t="str">
        <f t="shared" si="4"/>
        <v>Month 46</v>
      </c>
      <c r="AZ18" s="4" t="str">
        <f t="shared" si="4"/>
        <v>Month 47</v>
      </c>
      <c r="BA18" s="4" t="str">
        <f t="shared" si="4"/>
        <v>Month 48</v>
      </c>
      <c r="BB18" s="6" t="str">
        <f t="shared" si="4"/>
        <v>Month 49</v>
      </c>
      <c r="BC18" s="6" t="str">
        <f t="shared" si="4"/>
        <v>Month 50</v>
      </c>
      <c r="BD18" s="6" t="str">
        <f t="shared" si="4"/>
        <v>Month 51</v>
      </c>
      <c r="BE18" s="6" t="str">
        <f t="shared" si="4"/>
        <v>Month 52</v>
      </c>
      <c r="BF18" s="6" t="str">
        <f t="shared" si="4"/>
        <v>Month 53</v>
      </c>
      <c r="BG18" s="6" t="str">
        <f t="shared" si="4"/>
        <v>Month 54</v>
      </c>
      <c r="BH18" s="6" t="str">
        <f t="shared" si="4"/>
        <v>Month 55</v>
      </c>
      <c r="BI18" s="6" t="str">
        <f t="shared" si="4"/>
        <v>Month 56</v>
      </c>
      <c r="BJ18" s="6" t="str">
        <f t="shared" si="4"/>
        <v>Month 57</v>
      </c>
      <c r="BK18" s="6" t="str">
        <f t="shared" si="4"/>
        <v>Month 58</v>
      </c>
      <c r="BL18" s="6" t="str">
        <f t="shared" si="4"/>
        <v>Month 59</v>
      </c>
      <c r="BM18" s="6" t="str">
        <f t="shared" si="4"/>
        <v>Month 60</v>
      </c>
    </row>
    <row r="19" spans="1:65">
      <c r="D19">
        <v>15</v>
      </c>
      <c r="E19" s="117" t="s">
        <v>150</v>
      </c>
    </row>
    <row r="20" spans="1:65">
      <c r="D20">
        <v>16</v>
      </c>
      <c r="E20" t="s">
        <v>150</v>
      </c>
      <c r="F20" s="118">
        <v>200</v>
      </c>
      <c r="G20" s="118">
        <v>200</v>
      </c>
      <c r="H20" s="118">
        <v>200</v>
      </c>
      <c r="I20" s="144">
        <v>400</v>
      </c>
      <c r="J20" s="118">
        <f>I20</f>
        <v>400</v>
      </c>
      <c r="K20" s="118">
        <f t="shared" ref="K20:T20" si="5">J20</f>
        <v>400</v>
      </c>
      <c r="L20" s="118">
        <f t="shared" si="5"/>
        <v>400</v>
      </c>
      <c r="M20" s="118">
        <f t="shared" si="5"/>
        <v>400</v>
      </c>
      <c r="N20" s="118">
        <f t="shared" si="5"/>
        <v>400</v>
      </c>
      <c r="O20" s="118">
        <f t="shared" si="5"/>
        <v>400</v>
      </c>
      <c r="P20" s="118">
        <f t="shared" si="5"/>
        <v>400</v>
      </c>
      <c r="Q20" s="118">
        <f t="shared" si="5"/>
        <v>400</v>
      </c>
      <c r="R20" s="118">
        <f t="shared" si="5"/>
        <v>400</v>
      </c>
      <c r="S20" s="118">
        <f t="shared" si="5"/>
        <v>400</v>
      </c>
      <c r="T20" s="118">
        <f t="shared" si="5"/>
        <v>400</v>
      </c>
      <c r="U20" s="144">
        <v>800</v>
      </c>
      <c r="V20" s="118">
        <f>U20</f>
        <v>800</v>
      </c>
      <c r="W20" s="118">
        <f t="shared" ref="W20:AF20" si="6">V20</f>
        <v>800</v>
      </c>
      <c r="X20" s="118">
        <f t="shared" si="6"/>
        <v>800</v>
      </c>
      <c r="Y20" s="118">
        <f t="shared" si="6"/>
        <v>800</v>
      </c>
      <c r="Z20" s="118">
        <f t="shared" si="6"/>
        <v>800</v>
      </c>
      <c r="AA20" s="118">
        <f t="shared" si="6"/>
        <v>800</v>
      </c>
      <c r="AB20" s="118">
        <f t="shared" si="6"/>
        <v>800</v>
      </c>
      <c r="AC20" s="118">
        <f t="shared" si="6"/>
        <v>800</v>
      </c>
      <c r="AD20" s="118">
        <f t="shared" si="6"/>
        <v>800</v>
      </c>
      <c r="AE20" s="118">
        <f t="shared" si="6"/>
        <v>800</v>
      </c>
      <c r="AF20" s="118">
        <f t="shared" si="6"/>
        <v>800</v>
      </c>
      <c r="AG20" s="144">
        <v>1600</v>
      </c>
      <c r="AH20" s="118">
        <f>AG20</f>
        <v>1600</v>
      </c>
      <c r="AI20" s="118">
        <f t="shared" ref="AI20:AR20" si="7">AH20</f>
        <v>1600</v>
      </c>
      <c r="AJ20" s="118">
        <f t="shared" si="7"/>
        <v>1600</v>
      </c>
      <c r="AK20" s="118">
        <f t="shared" si="7"/>
        <v>1600</v>
      </c>
      <c r="AL20" s="118">
        <f t="shared" si="7"/>
        <v>1600</v>
      </c>
      <c r="AM20" s="118">
        <f t="shared" si="7"/>
        <v>1600</v>
      </c>
      <c r="AN20" s="118">
        <f t="shared" si="7"/>
        <v>1600</v>
      </c>
      <c r="AO20" s="118">
        <f t="shared" si="7"/>
        <v>1600</v>
      </c>
      <c r="AP20" s="118">
        <f t="shared" si="7"/>
        <v>1600</v>
      </c>
      <c r="AQ20" s="118">
        <f t="shared" si="7"/>
        <v>1600</v>
      </c>
      <c r="AR20" s="118">
        <f t="shared" si="7"/>
        <v>1600</v>
      </c>
      <c r="AS20" s="144">
        <v>3200</v>
      </c>
      <c r="AT20" s="118">
        <f>AS20</f>
        <v>3200</v>
      </c>
      <c r="AU20" s="118">
        <f t="shared" ref="AU20:BD20" si="8">AT20</f>
        <v>3200</v>
      </c>
      <c r="AV20" s="118">
        <f t="shared" si="8"/>
        <v>3200</v>
      </c>
      <c r="AW20" s="118">
        <f t="shared" si="8"/>
        <v>3200</v>
      </c>
      <c r="AX20" s="118">
        <f t="shared" si="8"/>
        <v>3200</v>
      </c>
      <c r="AY20" s="118">
        <f t="shared" si="8"/>
        <v>3200</v>
      </c>
      <c r="AZ20" s="118">
        <f t="shared" si="8"/>
        <v>3200</v>
      </c>
      <c r="BA20" s="118">
        <f t="shared" si="8"/>
        <v>3200</v>
      </c>
      <c r="BB20" s="118">
        <f t="shared" si="8"/>
        <v>3200</v>
      </c>
      <c r="BC20" s="118">
        <f t="shared" si="8"/>
        <v>3200</v>
      </c>
      <c r="BD20" s="118">
        <f t="shared" si="8"/>
        <v>3200</v>
      </c>
      <c r="BE20" s="144">
        <v>5000</v>
      </c>
      <c r="BF20" s="118">
        <f>BE20</f>
        <v>5000</v>
      </c>
      <c r="BG20" s="118">
        <f t="shared" ref="BG20:BM20" si="9">BF20</f>
        <v>5000</v>
      </c>
      <c r="BH20" s="118">
        <f t="shared" si="9"/>
        <v>5000</v>
      </c>
      <c r="BI20" s="118">
        <f t="shared" si="9"/>
        <v>5000</v>
      </c>
      <c r="BJ20" s="118">
        <f t="shared" si="9"/>
        <v>5000</v>
      </c>
      <c r="BK20" s="118">
        <f t="shared" si="9"/>
        <v>5000</v>
      </c>
      <c r="BL20" s="118">
        <f t="shared" si="9"/>
        <v>5000</v>
      </c>
      <c r="BM20" s="118">
        <f t="shared" si="9"/>
        <v>5000</v>
      </c>
    </row>
    <row r="21" spans="1:65">
      <c r="D21">
        <v>17</v>
      </c>
      <c r="E21" t="s">
        <v>151</v>
      </c>
      <c r="F21" s="118">
        <v>100</v>
      </c>
      <c r="G21" s="118">
        <v>100</v>
      </c>
      <c r="H21" s="118">
        <v>100</v>
      </c>
      <c r="I21" s="144">
        <v>200</v>
      </c>
      <c r="J21" s="118">
        <f>I21</f>
        <v>200</v>
      </c>
      <c r="K21" s="118">
        <f t="shared" ref="K21:T21" si="10">J21</f>
        <v>200</v>
      </c>
      <c r="L21" s="118">
        <f t="shared" si="10"/>
        <v>200</v>
      </c>
      <c r="M21" s="118">
        <f t="shared" si="10"/>
        <v>200</v>
      </c>
      <c r="N21" s="118">
        <f t="shared" si="10"/>
        <v>200</v>
      </c>
      <c r="O21" s="118">
        <f t="shared" si="10"/>
        <v>200</v>
      </c>
      <c r="P21" s="118">
        <f t="shared" si="10"/>
        <v>200</v>
      </c>
      <c r="Q21" s="118">
        <f t="shared" si="10"/>
        <v>200</v>
      </c>
      <c r="R21" s="118">
        <f t="shared" si="10"/>
        <v>200</v>
      </c>
      <c r="S21" s="118">
        <f t="shared" si="10"/>
        <v>200</v>
      </c>
      <c r="T21" s="118">
        <f t="shared" si="10"/>
        <v>200</v>
      </c>
      <c r="U21" s="144">
        <v>400</v>
      </c>
      <c r="V21" s="118">
        <f t="shared" ref="V21:AF22" si="11">U21</f>
        <v>400</v>
      </c>
      <c r="W21" s="118">
        <f t="shared" si="11"/>
        <v>400</v>
      </c>
      <c r="X21" s="118">
        <f t="shared" si="11"/>
        <v>400</v>
      </c>
      <c r="Y21" s="118">
        <f t="shared" si="11"/>
        <v>400</v>
      </c>
      <c r="Z21" s="118">
        <f t="shared" si="11"/>
        <v>400</v>
      </c>
      <c r="AA21" s="118">
        <f t="shared" si="11"/>
        <v>400</v>
      </c>
      <c r="AB21" s="118">
        <f t="shared" si="11"/>
        <v>400</v>
      </c>
      <c r="AC21" s="118">
        <f t="shared" si="11"/>
        <v>400</v>
      </c>
      <c r="AD21" s="118">
        <f t="shared" si="11"/>
        <v>400</v>
      </c>
      <c r="AE21" s="118">
        <f t="shared" si="11"/>
        <v>400</v>
      </c>
      <c r="AF21" s="118">
        <f t="shared" si="11"/>
        <v>400</v>
      </c>
      <c r="AG21" s="144">
        <v>800</v>
      </c>
      <c r="AH21" s="118">
        <f t="shared" ref="AH21:AR22" si="12">AG21</f>
        <v>800</v>
      </c>
      <c r="AI21" s="118">
        <f t="shared" si="12"/>
        <v>800</v>
      </c>
      <c r="AJ21" s="118">
        <f t="shared" si="12"/>
        <v>800</v>
      </c>
      <c r="AK21" s="118">
        <f t="shared" si="12"/>
        <v>800</v>
      </c>
      <c r="AL21" s="118">
        <f t="shared" si="12"/>
        <v>800</v>
      </c>
      <c r="AM21" s="118">
        <f t="shared" si="12"/>
        <v>800</v>
      </c>
      <c r="AN21" s="118">
        <f t="shared" si="12"/>
        <v>800</v>
      </c>
      <c r="AO21" s="118">
        <f t="shared" si="12"/>
        <v>800</v>
      </c>
      <c r="AP21" s="118">
        <f t="shared" si="12"/>
        <v>800</v>
      </c>
      <c r="AQ21" s="118">
        <f t="shared" si="12"/>
        <v>800</v>
      </c>
      <c r="AR21" s="118">
        <f t="shared" si="12"/>
        <v>800</v>
      </c>
      <c r="AS21" s="144">
        <v>1600</v>
      </c>
      <c r="AT21" s="118">
        <f t="shared" ref="AT21:BD22" si="13">AS21</f>
        <v>1600</v>
      </c>
      <c r="AU21" s="118">
        <f t="shared" si="13"/>
        <v>1600</v>
      </c>
      <c r="AV21" s="118">
        <f t="shared" si="13"/>
        <v>1600</v>
      </c>
      <c r="AW21" s="118">
        <f t="shared" si="13"/>
        <v>1600</v>
      </c>
      <c r="AX21" s="118">
        <f t="shared" si="13"/>
        <v>1600</v>
      </c>
      <c r="AY21" s="118">
        <f t="shared" si="13"/>
        <v>1600</v>
      </c>
      <c r="AZ21" s="118">
        <f t="shared" si="13"/>
        <v>1600</v>
      </c>
      <c r="BA21" s="118">
        <f t="shared" si="13"/>
        <v>1600</v>
      </c>
      <c r="BB21" s="118">
        <f t="shared" si="13"/>
        <v>1600</v>
      </c>
      <c r="BC21" s="118">
        <f t="shared" si="13"/>
        <v>1600</v>
      </c>
      <c r="BD21" s="118">
        <f t="shared" si="13"/>
        <v>1600</v>
      </c>
      <c r="BE21" s="144">
        <v>2000</v>
      </c>
      <c r="BF21" s="118">
        <f t="shared" ref="BF21:BM22" si="14">BE21</f>
        <v>2000</v>
      </c>
      <c r="BG21" s="118">
        <f t="shared" si="14"/>
        <v>2000</v>
      </c>
      <c r="BH21" s="118">
        <f t="shared" si="14"/>
        <v>2000</v>
      </c>
      <c r="BI21" s="118">
        <f t="shared" si="14"/>
        <v>2000</v>
      </c>
      <c r="BJ21" s="118">
        <f t="shared" si="14"/>
        <v>2000</v>
      </c>
      <c r="BK21" s="118">
        <f t="shared" si="14"/>
        <v>2000</v>
      </c>
      <c r="BL21" s="118">
        <f t="shared" si="14"/>
        <v>2000</v>
      </c>
      <c r="BM21" s="118">
        <f t="shared" si="14"/>
        <v>2000</v>
      </c>
    </row>
    <row r="22" spans="1:65">
      <c r="D22">
        <v>18</v>
      </c>
      <c r="E22" t="s">
        <v>152</v>
      </c>
      <c r="F22" s="118">
        <v>100</v>
      </c>
      <c r="G22" s="118">
        <v>100</v>
      </c>
      <c r="H22" s="118">
        <v>100</v>
      </c>
      <c r="I22" s="144">
        <v>200</v>
      </c>
      <c r="J22" s="118">
        <f>I22</f>
        <v>200</v>
      </c>
      <c r="K22" s="118">
        <f t="shared" ref="K22:T22" si="15">J22</f>
        <v>200</v>
      </c>
      <c r="L22" s="118">
        <f t="shared" si="15"/>
        <v>200</v>
      </c>
      <c r="M22" s="118">
        <f t="shared" si="15"/>
        <v>200</v>
      </c>
      <c r="N22" s="118">
        <f t="shared" si="15"/>
        <v>200</v>
      </c>
      <c r="O22" s="118">
        <f t="shared" si="15"/>
        <v>200</v>
      </c>
      <c r="P22" s="118">
        <f t="shared" si="15"/>
        <v>200</v>
      </c>
      <c r="Q22" s="118">
        <f t="shared" si="15"/>
        <v>200</v>
      </c>
      <c r="R22" s="118">
        <f t="shared" si="15"/>
        <v>200</v>
      </c>
      <c r="S22" s="118">
        <f t="shared" si="15"/>
        <v>200</v>
      </c>
      <c r="T22" s="118">
        <f t="shared" si="15"/>
        <v>200</v>
      </c>
      <c r="U22" s="144">
        <v>400</v>
      </c>
      <c r="V22" s="118">
        <f t="shared" si="11"/>
        <v>400</v>
      </c>
      <c r="W22" s="118">
        <f t="shared" si="11"/>
        <v>400</v>
      </c>
      <c r="X22" s="118">
        <f t="shared" si="11"/>
        <v>400</v>
      </c>
      <c r="Y22" s="118">
        <f t="shared" si="11"/>
        <v>400</v>
      </c>
      <c r="Z22" s="118">
        <f t="shared" si="11"/>
        <v>400</v>
      </c>
      <c r="AA22" s="118">
        <f t="shared" si="11"/>
        <v>400</v>
      </c>
      <c r="AB22" s="118">
        <f t="shared" si="11"/>
        <v>400</v>
      </c>
      <c r="AC22" s="118">
        <f t="shared" si="11"/>
        <v>400</v>
      </c>
      <c r="AD22" s="118">
        <f t="shared" si="11"/>
        <v>400</v>
      </c>
      <c r="AE22" s="118">
        <f t="shared" si="11"/>
        <v>400</v>
      </c>
      <c r="AF22" s="118">
        <f t="shared" si="11"/>
        <v>400</v>
      </c>
      <c r="AG22" s="144">
        <v>800</v>
      </c>
      <c r="AH22" s="118">
        <f t="shared" si="12"/>
        <v>800</v>
      </c>
      <c r="AI22" s="118">
        <f t="shared" si="12"/>
        <v>800</v>
      </c>
      <c r="AJ22" s="118">
        <f t="shared" si="12"/>
        <v>800</v>
      </c>
      <c r="AK22" s="118">
        <f t="shared" si="12"/>
        <v>800</v>
      </c>
      <c r="AL22" s="118">
        <f t="shared" si="12"/>
        <v>800</v>
      </c>
      <c r="AM22" s="118">
        <f t="shared" si="12"/>
        <v>800</v>
      </c>
      <c r="AN22" s="118">
        <f t="shared" si="12"/>
        <v>800</v>
      </c>
      <c r="AO22" s="118">
        <f t="shared" si="12"/>
        <v>800</v>
      </c>
      <c r="AP22" s="118">
        <f t="shared" si="12"/>
        <v>800</v>
      </c>
      <c r="AQ22" s="118">
        <f t="shared" si="12"/>
        <v>800</v>
      </c>
      <c r="AR22" s="118">
        <f t="shared" si="12"/>
        <v>800</v>
      </c>
      <c r="AS22" s="144">
        <v>1600</v>
      </c>
      <c r="AT22" s="118">
        <f t="shared" si="13"/>
        <v>1600</v>
      </c>
      <c r="AU22" s="118">
        <f t="shared" si="13"/>
        <v>1600</v>
      </c>
      <c r="AV22" s="118">
        <f t="shared" si="13"/>
        <v>1600</v>
      </c>
      <c r="AW22" s="118">
        <f t="shared" si="13"/>
        <v>1600</v>
      </c>
      <c r="AX22" s="118">
        <f t="shared" si="13"/>
        <v>1600</v>
      </c>
      <c r="AY22" s="118">
        <f t="shared" si="13"/>
        <v>1600</v>
      </c>
      <c r="AZ22" s="118">
        <f t="shared" si="13"/>
        <v>1600</v>
      </c>
      <c r="BA22" s="118">
        <f t="shared" si="13"/>
        <v>1600</v>
      </c>
      <c r="BB22" s="118">
        <f t="shared" si="13"/>
        <v>1600</v>
      </c>
      <c r="BC22" s="118">
        <f t="shared" si="13"/>
        <v>1600</v>
      </c>
      <c r="BD22" s="118">
        <f t="shared" si="13"/>
        <v>1600</v>
      </c>
      <c r="BE22" s="144">
        <v>2000</v>
      </c>
      <c r="BF22" s="118">
        <f t="shared" si="14"/>
        <v>2000</v>
      </c>
      <c r="BG22" s="118">
        <f t="shared" si="14"/>
        <v>2000</v>
      </c>
      <c r="BH22" s="118">
        <f t="shared" si="14"/>
        <v>2000</v>
      </c>
      <c r="BI22" s="118">
        <f t="shared" si="14"/>
        <v>2000</v>
      </c>
      <c r="BJ22" s="118">
        <f t="shared" si="14"/>
        <v>2000</v>
      </c>
      <c r="BK22" s="118">
        <f t="shared" si="14"/>
        <v>2000</v>
      </c>
      <c r="BL22" s="118">
        <f t="shared" si="14"/>
        <v>2000</v>
      </c>
      <c r="BM22" s="118">
        <f t="shared" si="14"/>
        <v>2000</v>
      </c>
    </row>
    <row r="23" spans="1:65" ht="17" thickBot="1">
      <c r="D23">
        <v>19</v>
      </c>
      <c r="E23" s="117" t="s">
        <v>149</v>
      </c>
      <c r="F23" s="119">
        <f t="shared" ref="F23:AO23" si="16">SUM(F20:F22)</f>
        <v>400</v>
      </c>
      <c r="G23" s="119">
        <f t="shared" si="16"/>
        <v>400</v>
      </c>
      <c r="H23" s="119">
        <f t="shared" si="16"/>
        <v>400</v>
      </c>
      <c r="I23" s="119">
        <f t="shared" si="16"/>
        <v>800</v>
      </c>
      <c r="J23" s="119">
        <f t="shared" si="16"/>
        <v>800</v>
      </c>
      <c r="K23" s="119">
        <f t="shared" si="16"/>
        <v>800</v>
      </c>
      <c r="L23" s="119">
        <f t="shared" si="16"/>
        <v>800</v>
      </c>
      <c r="M23" s="119">
        <f t="shared" si="16"/>
        <v>800</v>
      </c>
      <c r="N23" s="119">
        <f t="shared" si="16"/>
        <v>800</v>
      </c>
      <c r="O23" s="119">
        <f t="shared" si="16"/>
        <v>800</v>
      </c>
      <c r="P23" s="119">
        <f t="shared" si="16"/>
        <v>800</v>
      </c>
      <c r="Q23" s="119">
        <f t="shared" si="16"/>
        <v>800</v>
      </c>
      <c r="R23" s="119">
        <f t="shared" si="16"/>
        <v>800</v>
      </c>
      <c r="S23" s="119">
        <f t="shared" si="16"/>
        <v>800</v>
      </c>
      <c r="T23" s="119">
        <f t="shared" si="16"/>
        <v>800</v>
      </c>
      <c r="U23" s="119">
        <f t="shared" si="16"/>
        <v>1600</v>
      </c>
      <c r="V23" s="119">
        <f t="shared" si="16"/>
        <v>1600</v>
      </c>
      <c r="W23" s="119">
        <f t="shared" si="16"/>
        <v>1600</v>
      </c>
      <c r="X23" s="119">
        <f t="shared" si="16"/>
        <v>1600</v>
      </c>
      <c r="Y23" s="119">
        <f t="shared" si="16"/>
        <v>1600</v>
      </c>
      <c r="Z23" s="119">
        <f t="shared" si="16"/>
        <v>1600</v>
      </c>
      <c r="AA23" s="119">
        <f t="shared" si="16"/>
        <v>1600</v>
      </c>
      <c r="AB23" s="119">
        <f t="shared" si="16"/>
        <v>1600</v>
      </c>
      <c r="AC23" s="119">
        <f t="shared" si="16"/>
        <v>1600</v>
      </c>
      <c r="AD23" s="119">
        <f t="shared" si="16"/>
        <v>1600</v>
      </c>
      <c r="AE23" s="119">
        <f t="shared" si="16"/>
        <v>1600</v>
      </c>
      <c r="AF23" s="119">
        <f t="shared" si="16"/>
        <v>1600</v>
      </c>
      <c r="AG23" s="119">
        <f t="shared" si="16"/>
        <v>3200</v>
      </c>
      <c r="AH23" s="119">
        <f t="shared" si="16"/>
        <v>3200</v>
      </c>
      <c r="AI23" s="119">
        <f t="shared" si="16"/>
        <v>3200</v>
      </c>
      <c r="AJ23" s="119">
        <f t="shared" si="16"/>
        <v>3200</v>
      </c>
      <c r="AK23" s="119">
        <f t="shared" si="16"/>
        <v>3200</v>
      </c>
      <c r="AL23" s="119">
        <f t="shared" si="16"/>
        <v>3200</v>
      </c>
      <c r="AM23" s="119">
        <f t="shared" si="16"/>
        <v>3200</v>
      </c>
      <c r="AN23" s="119">
        <f t="shared" si="16"/>
        <v>3200</v>
      </c>
      <c r="AO23" s="119">
        <f t="shared" si="16"/>
        <v>3200</v>
      </c>
      <c r="AP23" s="119">
        <f t="shared" ref="AP23:BB23" si="17">SUM(AP20:AP22)</f>
        <v>3200</v>
      </c>
      <c r="AQ23" s="119">
        <f t="shared" si="17"/>
        <v>3200</v>
      </c>
      <c r="AR23" s="119">
        <f t="shared" si="17"/>
        <v>3200</v>
      </c>
      <c r="AS23" s="119">
        <f t="shared" si="17"/>
        <v>6400</v>
      </c>
      <c r="AT23" s="119">
        <f t="shared" si="17"/>
        <v>6400</v>
      </c>
      <c r="AU23" s="119">
        <f t="shared" si="17"/>
        <v>6400</v>
      </c>
      <c r="AV23" s="119">
        <f t="shared" si="17"/>
        <v>6400</v>
      </c>
      <c r="AW23" s="119">
        <f t="shared" si="17"/>
        <v>6400</v>
      </c>
      <c r="AX23" s="119">
        <f t="shared" si="17"/>
        <v>6400</v>
      </c>
      <c r="AY23" s="119">
        <f t="shared" si="17"/>
        <v>6400</v>
      </c>
      <c r="AZ23" s="119">
        <f t="shared" si="17"/>
        <v>6400</v>
      </c>
      <c r="BA23" s="119">
        <f t="shared" si="17"/>
        <v>6400</v>
      </c>
      <c r="BB23" s="119">
        <f t="shared" si="17"/>
        <v>6400</v>
      </c>
      <c r="BC23" s="119">
        <f t="shared" ref="BC23:BM23" si="18">SUM(BC20:BC22)</f>
        <v>6400</v>
      </c>
      <c r="BD23" s="119">
        <f t="shared" si="18"/>
        <v>6400</v>
      </c>
      <c r="BE23" s="119">
        <f t="shared" si="18"/>
        <v>9000</v>
      </c>
      <c r="BF23" s="119">
        <f t="shared" si="18"/>
        <v>9000</v>
      </c>
      <c r="BG23" s="119">
        <f t="shared" si="18"/>
        <v>9000</v>
      </c>
      <c r="BH23" s="119">
        <f t="shared" si="18"/>
        <v>9000</v>
      </c>
      <c r="BI23" s="119">
        <f t="shared" si="18"/>
        <v>9000</v>
      </c>
      <c r="BJ23" s="119">
        <f t="shared" si="18"/>
        <v>9000</v>
      </c>
      <c r="BK23" s="119">
        <f t="shared" si="18"/>
        <v>9000</v>
      </c>
      <c r="BL23" s="119">
        <f t="shared" si="18"/>
        <v>9000</v>
      </c>
      <c r="BM23" s="119">
        <f t="shared" si="18"/>
        <v>9000</v>
      </c>
    </row>
    <row r="24" spans="1:65" ht="17" thickTop="1">
      <c r="D24">
        <v>20</v>
      </c>
    </row>
    <row r="25" spans="1:65">
      <c r="D25">
        <v>21</v>
      </c>
      <c r="F25" s="115" t="str">
        <f t="shared" ref="F25:BM25" si="19">F$3</f>
        <v>$</v>
      </c>
      <c r="G25" s="115" t="str">
        <f t="shared" si="19"/>
        <v>$</v>
      </c>
      <c r="H25" s="115" t="str">
        <f t="shared" si="19"/>
        <v>$</v>
      </c>
      <c r="I25" s="115" t="str">
        <f t="shared" si="19"/>
        <v>$</v>
      </c>
      <c r="J25" s="115" t="str">
        <f t="shared" si="19"/>
        <v>$</v>
      </c>
      <c r="K25" s="115" t="str">
        <f t="shared" si="19"/>
        <v>$</v>
      </c>
      <c r="L25" s="115" t="str">
        <f t="shared" si="19"/>
        <v>$</v>
      </c>
      <c r="M25" s="115" t="str">
        <f t="shared" si="19"/>
        <v>$</v>
      </c>
      <c r="N25" s="115" t="str">
        <f t="shared" si="19"/>
        <v>$</v>
      </c>
      <c r="O25" s="115" t="str">
        <f t="shared" si="19"/>
        <v>$</v>
      </c>
      <c r="P25" s="115" t="str">
        <f t="shared" si="19"/>
        <v>$</v>
      </c>
      <c r="Q25" s="115" t="str">
        <f t="shared" si="19"/>
        <v>$</v>
      </c>
      <c r="R25" s="115" t="str">
        <f t="shared" si="19"/>
        <v>$</v>
      </c>
      <c r="S25" s="115" t="str">
        <f t="shared" si="19"/>
        <v>$</v>
      </c>
      <c r="T25" s="115" t="str">
        <f t="shared" si="19"/>
        <v>$</v>
      </c>
      <c r="U25" s="115" t="str">
        <f t="shared" si="19"/>
        <v>$</v>
      </c>
      <c r="V25" s="115" t="str">
        <f t="shared" si="19"/>
        <v>$</v>
      </c>
      <c r="W25" s="115" t="str">
        <f t="shared" si="19"/>
        <v>$</v>
      </c>
      <c r="X25" s="115" t="str">
        <f t="shared" si="19"/>
        <v>$</v>
      </c>
      <c r="Y25" s="115" t="str">
        <f t="shared" si="19"/>
        <v>$</v>
      </c>
      <c r="Z25" s="115" t="str">
        <f t="shared" si="19"/>
        <v>$</v>
      </c>
      <c r="AA25" s="115" t="str">
        <f t="shared" si="19"/>
        <v>$</v>
      </c>
      <c r="AB25" s="115" t="str">
        <f t="shared" si="19"/>
        <v>$</v>
      </c>
      <c r="AC25" s="115" t="str">
        <f t="shared" si="19"/>
        <v>$</v>
      </c>
      <c r="AD25" s="115" t="str">
        <f t="shared" si="19"/>
        <v>$</v>
      </c>
      <c r="AE25" s="115" t="str">
        <f t="shared" si="19"/>
        <v>$</v>
      </c>
      <c r="AF25" s="115" t="str">
        <f t="shared" si="19"/>
        <v>$</v>
      </c>
      <c r="AG25" s="115" t="str">
        <f t="shared" si="19"/>
        <v>$</v>
      </c>
      <c r="AH25" s="115" t="str">
        <f t="shared" si="19"/>
        <v>$</v>
      </c>
      <c r="AI25" s="115" t="str">
        <f t="shared" si="19"/>
        <v>$</v>
      </c>
      <c r="AJ25" s="115" t="str">
        <f t="shared" si="19"/>
        <v>$</v>
      </c>
      <c r="AK25" s="115" t="str">
        <f t="shared" si="19"/>
        <v>$</v>
      </c>
      <c r="AL25" s="115" t="str">
        <f t="shared" si="19"/>
        <v>$</v>
      </c>
      <c r="AM25" s="115" t="str">
        <f t="shared" si="19"/>
        <v>$</v>
      </c>
      <c r="AN25" s="115" t="str">
        <f t="shared" si="19"/>
        <v>$</v>
      </c>
      <c r="AO25" s="115" t="str">
        <f t="shared" si="19"/>
        <v>$</v>
      </c>
      <c r="AP25" s="115" t="str">
        <f t="shared" si="19"/>
        <v>$</v>
      </c>
      <c r="AQ25" s="115" t="str">
        <f t="shared" si="19"/>
        <v>$</v>
      </c>
      <c r="AR25" s="115" t="str">
        <f t="shared" si="19"/>
        <v>$</v>
      </c>
      <c r="AS25" s="115" t="str">
        <f t="shared" si="19"/>
        <v>$</v>
      </c>
      <c r="AT25" s="115" t="str">
        <f t="shared" si="19"/>
        <v>$</v>
      </c>
      <c r="AU25" s="115" t="str">
        <f t="shared" si="19"/>
        <v>$</v>
      </c>
      <c r="AV25" s="115" t="str">
        <f t="shared" si="19"/>
        <v>$</v>
      </c>
      <c r="AW25" s="115" t="str">
        <f t="shared" si="19"/>
        <v>$</v>
      </c>
      <c r="AX25" s="115" t="str">
        <f t="shared" si="19"/>
        <v>$</v>
      </c>
      <c r="AY25" s="115" t="str">
        <f t="shared" si="19"/>
        <v>$</v>
      </c>
      <c r="AZ25" s="115" t="str">
        <f t="shared" si="19"/>
        <v>$</v>
      </c>
      <c r="BA25" s="115" t="str">
        <f t="shared" si="19"/>
        <v>$</v>
      </c>
      <c r="BB25" s="115" t="str">
        <f t="shared" si="19"/>
        <v>$</v>
      </c>
      <c r="BC25" s="115" t="str">
        <f t="shared" si="19"/>
        <v>$</v>
      </c>
      <c r="BD25" s="115" t="str">
        <f t="shared" si="19"/>
        <v>$</v>
      </c>
      <c r="BE25" s="115" t="str">
        <f t="shared" si="19"/>
        <v>$</v>
      </c>
      <c r="BF25" s="115" t="str">
        <f t="shared" si="19"/>
        <v>$</v>
      </c>
      <c r="BG25" s="115" t="str">
        <f t="shared" si="19"/>
        <v>$</v>
      </c>
      <c r="BH25" s="115" t="str">
        <f t="shared" si="19"/>
        <v>$</v>
      </c>
      <c r="BI25" s="115" t="str">
        <f t="shared" si="19"/>
        <v>$</v>
      </c>
      <c r="BJ25" s="115" t="str">
        <f t="shared" si="19"/>
        <v>$</v>
      </c>
      <c r="BK25" s="115" t="str">
        <f t="shared" si="19"/>
        <v>$</v>
      </c>
      <c r="BL25" s="115" t="str">
        <f t="shared" si="19"/>
        <v>$</v>
      </c>
      <c r="BM25" s="115" t="str">
        <f t="shared" si="19"/>
        <v>$</v>
      </c>
    </row>
    <row r="26" spans="1:65">
      <c r="D26">
        <v>22</v>
      </c>
      <c r="F26" s="6" t="str">
        <f>F$4</f>
        <v>Month 1</v>
      </c>
      <c r="G26" s="6" t="str">
        <f t="shared" ref="G26:BM26" si="20">G$4</f>
        <v>Month 2</v>
      </c>
      <c r="H26" s="6" t="str">
        <f t="shared" si="20"/>
        <v>Month 3</v>
      </c>
      <c r="I26" s="6" t="str">
        <f t="shared" si="20"/>
        <v>Month 4</v>
      </c>
      <c r="J26" s="6" t="str">
        <f t="shared" si="20"/>
        <v>Month 5</v>
      </c>
      <c r="K26" s="6" t="str">
        <f t="shared" si="20"/>
        <v>Month 6</v>
      </c>
      <c r="L26" s="6" t="str">
        <f t="shared" si="20"/>
        <v>Month 7</v>
      </c>
      <c r="M26" s="6" t="str">
        <f t="shared" si="20"/>
        <v>Month 8</v>
      </c>
      <c r="N26" s="6" t="str">
        <f t="shared" si="20"/>
        <v>Month 9</v>
      </c>
      <c r="O26" s="6" t="str">
        <f t="shared" si="20"/>
        <v>Month 10</v>
      </c>
      <c r="P26" s="6" t="str">
        <f t="shared" si="20"/>
        <v>Month 11</v>
      </c>
      <c r="Q26" s="6" t="str">
        <f t="shared" si="20"/>
        <v>Month 12</v>
      </c>
      <c r="R26" s="4" t="str">
        <f t="shared" si="20"/>
        <v>Month 13</v>
      </c>
      <c r="S26" s="4" t="str">
        <f t="shared" si="20"/>
        <v>Month 14</v>
      </c>
      <c r="T26" s="4" t="str">
        <f t="shared" si="20"/>
        <v>Month 15</v>
      </c>
      <c r="U26" s="4" t="str">
        <f t="shared" si="20"/>
        <v>Month 16</v>
      </c>
      <c r="V26" s="4" t="str">
        <f t="shared" si="20"/>
        <v>Month 17</v>
      </c>
      <c r="W26" s="4" t="str">
        <f t="shared" si="20"/>
        <v>Month 18</v>
      </c>
      <c r="X26" s="4" t="str">
        <f t="shared" si="20"/>
        <v>Month 19</v>
      </c>
      <c r="Y26" s="4" t="str">
        <f t="shared" si="20"/>
        <v>Month 20</v>
      </c>
      <c r="Z26" s="4" t="str">
        <f t="shared" si="20"/>
        <v>Month 21</v>
      </c>
      <c r="AA26" s="4" t="str">
        <f t="shared" si="20"/>
        <v>Month 22</v>
      </c>
      <c r="AB26" s="4" t="str">
        <f t="shared" si="20"/>
        <v>Month 23</v>
      </c>
      <c r="AC26" s="4" t="str">
        <f t="shared" si="20"/>
        <v>Month 24</v>
      </c>
      <c r="AD26" s="6" t="str">
        <f t="shared" si="20"/>
        <v>Month 25</v>
      </c>
      <c r="AE26" s="6" t="str">
        <f t="shared" si="20"/>
        <v>Month 26</v>
      </c>
      <c r="AF26" s="6" t="str">
        <f t="shared" si="20"/>
        <v>Month 27</v>
      </c>
      <c r="AG26" s="6" t="str">
        <f t="shared" si="20"/>
        <v>Month 28</v>
      </c>
      <c r="AH26" s="6" t="str">
        <f t="shared" si="20"/>
        <v>Month 29</v>
      </c>
      <c r="AI26" s="6" t="str">
        <f t="shared" si="20"/>
        <v>Month 30</v>
      </c>
      <c r="AJ26" s="6" t="str">
        <f t="shared" si="20"/>
        <v>Month 31</v>
      </c>
      <c r="AK26" s="6" t="str">
        <f t="shared" si="20"/>
        <v>Month 32</v>
      </c>
      <c r="AL26" s="6" t="str">
        <f t="shared" si="20"/>
        <v>Month 33</v>
      </c>
      <c r="AM26" s="6" t="str">
        <f t="shared" si="20"/>
        <v>Month 34</v>
      </c>
      <c r="AN26" s="6" t="str">
        <f t="shared" si="20"/>
        <v>Month 35</v>
      </c>
      <c r="AO26" s="6" t="str">
        <f t="shared" si="20"/>
        <v>Month 36</v>
      </c>
      <c r="AP26" s="4" t="str">
        <f t="shared" si="20"/>
        <v>Month 37</v>
      </c>
      <c r="AQ26" s="4" t="str">
        <f t="shared" si="20"/>
        <v>Month 38</v>
      </c>
      <c r="AR26" s="4" t="str">
        <f t="shared" si="20"/>
        <v>Month 39</v>
      </c>
      <c r="AS26" s="4" t="str">
        <f t="shared" si="20"/>
        <v>Month 40</v>
      </c>
      <c r="AT26" s="4" t="str">
        <f t="shared" si="20"/>
        <v>Month 41</v>
      </c>
      <c r="AU26" s="4" t="str">
        <f t="shared" si="20"/>
        <v>Month 42</v>
      </c>
      <c r="AV26" s="4" t="str">
        <f t="shared" si="20"/>
        <v>Month 43</v>
      </c>
      <c r="AW26" s="4" t="str">
        <f t="shared" si="20"/>
        <v>Month 44</v>
      </c>
      <c r="AX26" s="4" t="str">
        <f t="shared" si="20"/>
        <v>Month 45</v>
      </c>
      <c r="AY26" s="4" t="str">
        <f t="shared" si="20"/>
        <v>Month 46</v>
      </c>
      <c r="AZ26" s="4" t="str">
        <f t="shared" si="20"/>
        <v>Month 47</v>
      </c>
      <c r="BA26" s="4" t="str">
        <f t="shared" si="20"/>
        <v>Month 48</v>
      </c>
      <c r="BB26" s="6" t="str">
        <f t="shared" si="20"/>
        <v>Month 49</v>
      </c>
      <c r="BC26" s="6" t="str">
        <f t="shared" si="20"/>
        <v>Month 50</v>
      </c>
      <c r="BD26" s="6" t="str">
        <f t="shared" si="20"/>
        <v>Month 51</v>
      </c>
      <c r="BE26" s="6" t="str">
        <f t="shared" si="20"/>
        <v>Month 52</v>
      </c>
      <c r="BF26" s="6" t="str">
        <f t="shared" si="20"/>
        <v>Month 53</v>
      </c>
      <c r="BG26" s="6" t="str">
        <f t="shared" si="20"/>
        <v>Month 54</v>
      </c>
      <c r="BH26" s="6" t="str">
        <f t="shared" si="20"/>
        <v>Month 55</v>
      </c>
      <c r="BI26" s="6" t="str">
        <f t="shared" si="20"/>
        <v>Month 56</v>
      </c>
      <c r="BJ26" s="6" t="str">
        <f t="shared" si="20"/>
        <v>Month 57</v>
      </c>
      <c r="BK26" s="6" t="str">
        <f t="shared" si="20"/>
        <v>Month 58</v>
      </c>
      <c r="BL26" s="6" t="str">
        <f t="shared" si="20"/>
        <v>Month 59</v>
      </c>
      <c r="BM26" s="6" t="str">
        <f t="shared" si="20"/>
        <v>Month 60</v>
      </c>
    </row>
    <row r="27" spans="1:65">
      <c r="A27" s="120"/>
      <c r="B27" s="120"/>
      <c r="C27" s="120"/>
      <c r="D27">
        <v>23</v>
      </c>
      <c r="E27" s="117" t="s">
        <v>153</v>
      </c>
    </row>
    <row r="28" spans="1:65">
      <c r="A28" s="120" t="s">
        <v>178</v>
      </c>
      <c r="B28" s="120" t="s">
        <v>179</v>
      </c>
      <c r="C28" s="120"/>
      <c r="D28">
        <v>24</v>
      </c>
      <c r="E28" t="s">
        <v>154</v>
      </c>
      <c r="F28" s="118"/>
      <c r="G28" s="118"/>
      <c r="H28" s="118"/>
      <c r="I28" s="118"/>
      <c r="J28" s="118"/>
      <c r="K28" s="118"/>
      <c r="L28" s="118"/>
      <c r="M28" s="118"/>
      <c r="N28" s="118"/>
      <c r="O28" s="118"/>
      <c r="P28" s="118"/>
      <c r="Q28" s="118"/>
      <c r="R28" s="118"/>
      <c r="S28" s="118">
        <v>0</v>
      </c>
      <c r="T28" s="118">
        <v>0</v>
      </c>
      <c r="U28" s="118">
        <v>0</v>
      </c>
      <c r="V28" s="118"/>
      <c r="W28" s="118"/>
      <c r="X28" s="118"/>
      <c r="Y28" s="118"/>
      <c r="Z28" s="118"/>
      <c r="AA28" s="118"/>
      <c r="AB28" s="118"/>
      <c r="AC28" s="118"/>
      <c r="AD28" s="118">
        <v>5000</v>
      </c>
      <c r="AE28" s="118"/>
      <c r="AF28" s="118"/>
      <c r="AG28" s="118"/>
      <c r="AH28" s="118"/>
      <c r="AI28" s="118"/>
      <c r="AJ28" s="118"/>
      <c r="AK28" s="118"/>
      <c r="AL28" s="118"/>
      <c r="AM28" s="118"/>
      <c r="AO28" s="118"/>
      <c r="AP28" s="118">
        <v>5000</v>
      </c>
      <c r="BB28" s="118">
        <v>5000</v>
      </c>
      <c r="BC28" s="118"/>
      <c r="BM28" s="118">
        <v>5000</v>
      </c>
    </row>
    <row r="29" spans="1:65">
      <c r="A29" s="432">
        <v>5000</v>
      </c>
      <c r="B29" s="432">
        <v>5000</v>
      </c>
      <c r="C29" s="433">
        <f t="shared" ref="C29:C34" si="21">B29/A29</f>
        <v>1</v>
      </c>
      <c r="D29">
        <v>25</v>
      </c>
      <c r="E29" t="s">
        <v>172</v>
      </c>
      <c r="F29" s="118">
        <v>800</v>
      </c>
      <c r="G29" s="118">
        <v>800</v>
      </c>
      <c r="H29" s="118">
        <v>800</v>
      </c>
      <c r="I29" s="118">
        <v>800</v>
      </c>
      <c r="J29" s="118">
        <v>800</v>
      </c>
      <c r="K29" s="118">
        <v>800</v>
      </c>
      <c r="L29" s="118">
        <v>800</v>
      </c>
      <c r="M29" s="118">
        <v>800</v>
      </c>
      <c r="N29" s="118">
        <v>800</v>
      </c>
      <c r="O29" s="118">
        <v>800</v>
      </c>
      <c r="P29" s="118">
        <v>800</v>
      </c>
      <c r="Q29" s="190">
        <v>800</v>
      </c>
      <c r="R29" s="144">
        <v>3000</v>
      </c>
      <c r="S29" s="118">
        <f t="shared" ref="S29:AC29" si="22">+R29</f>
        <v>3000</v>
      </c>
      <c r="T29" s="118">
        <f t="shared" si="22"/>
        <v>3000</v>
      </c>
      <c r="U29" s="118">
        <f t="shared" si="22"/>
        <v>3000</v>
      </c>
      <c r="V29" s="118">
        <f t="shared" si="22"/>
        <v>3000</v>
      </c>
      <c r="W29" s="118">
        <f t="shared" si="22"/>
        <v>3000</v>
      </c>
      <c r="X29" s="118">
        <f t="shared" si="22"/>
        <v>3000</v>
      </c>
      <c r="Y29" s="118">
        <f t="shared" si="22"/>
        <v>3000</v>
      </c>
      <c r="Z29" s="118">
        <f t="shared" si="22"/>
        <v>3000</v>
      </c>
      <c r="AA29" s="118">
        <f t="shared" si="22"/>
        <v>3000</v>
      </c>
      <c r="AB29" s="118">
        <f t="shared" si="22"/>
        <v>3000</v>
      </c>
      <c r="AC29" s="118">
        <f t="shared" si="22"/>
        <v>3000</v>
      </c>
      <c r="AD29" s="144">
        <v>6000</v>
      </c>
      <c r="AE29" s="118">
        <f>+AD29</f>
        <v>6000</v>
      </c>
      <c r="AF29" s="118">
        <f t="shared" ref="AF29:AO29" si="23">+AE29</f>
        <v>6000</v>
      </c>
      <c r="AG29" s="118">
        <f t="shared" si="23"/>
        <v>6000</v>
      </c>
      <c r="AH29" s="118">
        <f t="shared" si="23"/>
        <v>6000</v>
      </c>
      <c r="AI29" s="118">
        <f t="shared" si="23"/>
        <v>6000</v>
      </c>
      <c r="AJ29" s="118">
        <f t="shared" si="23"/>
        <v>6000</v>
      </c>
      <c r="AK29" s="118">
        <f t="shared" si="23"/>
        <v>6000</v>
      </c>
      <c r="AL29" s="118">
        <f t="shared" si="23"/>
        <v>6000</v>
      </c>
      <c r="AM29" s="118">
        <f t="shared" si="23"/>
        <v>6000</v>
      </c>
      <c r="AN29" s="118">
        <f t="shared" si="23"/>
        <v>6000</v>
      </c>
      <c r="AO29" s="118">
        <f t="shared" si="23"/>
        <v>6000</v>
      </c>
      <c r="AP29" s="144">
        <v>10000</v>
      </c>
      <c r="AQ29" s="118">
        <f t="shared" ref="AQ29:BC31" si="24">+AP29</f>
        <v>10000</v>
      </c>
      <c r="AR29" s="118">
        <f t="shared" ref="AR29:AR31" si="25">+AQ29</f>
        <v>10000</v>
      </c>
      <c r="AS29" s="118">
        <f t="shared" ref="AS29:AS31" si="26">+AR29</f>
        <v>10000</v>
      </c>
      <c r="AT29" s="118">
        <f t="shared" ref="AT29:AT31" si="27">+AS29</f>
        <v>10000</v>
      </c>
      <c r="AU29" s="118">
        <f t="shared" ref="AU29:AU31" si="28">+AT29</f>
        <v>10000</v>
      </c>
      <c r="AV29" s="118">
        <f t="shared" ref="AV29:AV31" si="29">+AU29</f>
        <v>10000</v>
      </c>
      <c r="AW29" s="118">
        <f t="shared" ref="AW29:AW31" si="30">+AV29</f>
        <v>10000</v>
      </c>
      <c r="AX29" s="118">
        <f t="shared" ref="AX29:AX31" si="31">+AW29</f>
        <v>10000</v>
      </c>
      <c r="AY29" s="118">
        <f t="shared" ref="AY29:AY31" si="32">+AX29</f>
        <v>10000</v>
      </c>
      <c r="AZ29" s="118">
        <f t="shared" ref="AZ29:AZ31" si="33">+AY29</f>
        <v>10000</v>
      </c>
      <c r="BA29" s="118">
        <f t="shared" ref="BA29:BA31" si="34">+AZ29</f>
        <v>10000</v>
      </c>
      <c r="BB29" s="144">
        <v>12000</v>
      </c>
      <c r="BC29" s="118">
        <f t="shared" si="24"/>
        <v>12000</v>
      </c>
      <c r="BD29" s="118">
        <f t="shared" ref="BD29:BD31" si="35">+BC29</f>
        <v>12000</v>
      </c>
      <c r="BE29" s="118">
        <f t="shared" ref="BE29:BE31" si="36">+BD29</f>
        <v>12000</v>
      </c>
      <c r="BF29" s="118">
        <f t="shared" ref="BF29:BF31" si="37">+BE29</f>
        <v>12000</v>
      </c>
      <c r="BG29" s="118">
        <f t="shared" ref="BG29:BG31" si="38">+BF29</f>
        <v>12000</v>
      </c>
      <c r="BH29" s="118">
        <f t="shared" ref="BH29:BH31" si="39">+BG29</f>
        <v>12000</v>
      </c>
      <c r="BI29" s="118">
        <f t="shared" ref="BI29:BI31" si="40">+BH29</f>
        <v>12000</v>
      </c>
      <c r="BJ29" s="118">
        <f t="shared" ref="BJ29:BJ31" si="41">+BI29</f>
        <v>12000</v>
      </c>
      <c r="BK29" s="118">
        <f t="shared" ref="BK29:BK31" si="42">+BJ29</f>
        <v>12000</v>
      </c>
      <c r="BL29" s="118">
        <f t="shared" ref="BL29:BL31" si="43">+BK29</f>
        <v>12000</v>
      </c>
      <c r="BM29" s="118">
        <f t="shared" ref="BM29:BM31" si="44">+BL29</f>
        <v>12000</v>
      </c>
    </row>
    <row r="30" spans="1:65">
      <c r="A30" s="432">
        <v>15000</v>
      </c>
      <c r="B30" s="432">
        <v>10000</v>
      </c>
      <c r="C30" s="433">
        <f t="shared" si="21"/>
        <v>0.66666666666666663</v>
      </c>
      <c r="D30">
        <v>26</v>
      </c>
      <c r="E30" t="s">
        <v>155</v>
      </c>
      <c r="F30" s="118">
        <v>100</v>
      </c>
      <c r="G30" s="118">
        <v>100</v>
      </c>
      <c r="H30" s="118">
        <v>100</v>
      </c>
      <c r="I30" s="118">
        <v>100</v>
      </c>
      <c r="J30" s="118">
        <v>100</v>
      </c>
      <c r="K30" s="118">
        <v>100</v>
      </c>
      <c r="L30" s="118">
        <v>100</v>
      </c>
      <c r="M30" s="118">
        <v>100</v>
      </c>
      <c r="N30" s="118">
        <v>100</v>
      </c>
      <c r="O30" s="118">
        <v>100</v>
      </c>
      <c r="P30" s="118">
        <v>100</v>
      </c>
      <c r="Q30" s="118">
        <v>100</v>
      </c>
      <c r="R30" s="118">
        <v>100</v>
      </c>
      <c r="S30" s="118">
        <v>100</v>
      </c>
      <c r="T30" s="118">
        <v>100</v>
      </c>
      <c r="U30" s="118">
        <v>100</v>
      </c>
      <c r="V30" s="118">
        <v>100</v>
      </c>
      <c r="W30" s="118">
        <v>100</v>
      </c>
      <c r="X30" s="118">
        <v>100</v>
      </c>
      <c r="Y30" s="118">
        <v>100</v>
      </c>
      <c r="Z30" s="118">
        <v>100</v>
      </c>
      <c r="AA30" s="118">
        <v>100</v>
      </c>
      <c r="AB30" s="118">
        <v>100</v>
      </c>
      <c r="AC30" s="118">
        <v>100</v>
      </c>
      <c r="AD30" s="144">
        <v>200</v>
      </c>
      <c r="AE30" s="118">
        <f t="shared" ref="AE30:AO31" si="45">+AD30</f>
        <v>200</v>
      </c>
      <c r="AF30" s="118">
        <f t="shared" si="45"/>
        <v>200</v>
      </c>
      <c r="AG30" s="118">
        <f t="shared" si="45"/>
        <v>200</v>
      </c>
      <c r="AH30" s="118">
        <f t="shared" si="45"/>
        <v>200</v>
      </c>
      <c r="AI30" s="118">
        <f t="shared" si="45"/>
        <v>200</v>
      </c>
      <c r="AJ30" s="118">
        <f t="shared" si="45"/>
        <v>200</v>
      </c>
      <c r="AK30" s="118">
        <f t="shared" si="45"/>
        <v>200</v>
      </c>
      <c r="AL30" s="118">
        <f t="shared" si="45"/>
        <v>200</v>
      </c>
      <c r="AM30" s="118">
        <f t="shared" si="45"/>
        <v>200</v>
      </c>
      <c r="AN30" s="118">
        <f t="shared" si="45"/>
        <v>200</v>
      </c>
      <c r="AO30" s="118">
        <f t="shared" si="45"/>
        <v>200</v>
      </c>
      <c r="AP30" s="144">
        <v>400</v>
      </c>
      <c r="AQ30" s="118">
        <f t="shared" si="24"/>
        <v>400</v>
      </c>
      <c r="AR30" s="118">
        <f t="shared" si="25"/>
        <v>400</v>
      </c>
      <c r="AS30" s="118">
        <f t="shared" si="26"/>
        <v>400</v>
      </c>
      <c r="AT30" s="118">
        <f t="shared" si="27"/>
        <v>400</v>
      </c>
      <c r="AU30" s="118">
        <f t="shared" si="28"/>
        <v>400</v>
      </c>
      <c r="AV30" s="118">
        <f t="shared" si="29"/>
        <v>400</v>
      </c>
      <c r="AW30" s="118">
        <f t="shared" si="30"/>
        <v>400</v>
      </c>
      <c r="AX30" s="118">
        <f t="shared" si="31"/>
        <v>400</v>
      </c>
      <c r="AY30" s="118">
        <f t="shared" si="32"/>
        <v>400</v>
      </c>
      <c r="AZ30" s="118">
        <f t="shared" si="33"/>
        <v>400</v>
      </c>
      <c r="BA30" s="118">
        <f t="shared" si="34"/>
        <v>400</v>
      </c>
      <c r="BB30" s="144">
        <v>1000</v>
      </c>
      <c r="BC30" s="118">
        <f t="shared" si="24"/>
        <v>1000</v>
      </c>
      <c r="BD30" s="118">
        <f t="shared" si="35"/>
        <v>1000</v>
      </c>
      <c r="BE30" s="118">
        <f t="shared" si="36"/>
        <v>1000</v>
      </c>
      <c r="BF30" s="118">
        <f t="shared" si="37"/>
        <v>1000</v>
      </c>
      <c r="BG30" s="118">
        <f t="shared" si="38"/>
        <v>1000</v>
      </c>
      <c r="BH30" s="118">
        <f t="shared" si="39"/>
        <v>1000</v>
      </c>
      <c r="BI30" s="118">
        <f t="shared" si="40"/>
        <v>1000</v>
      </c>
      <c r="BJ30" s="118">
        <f t="shared" si="41"/>
        <v>1000</v>
      </c>
      <c r="BK30" s="118">
        <f t="shared" si="42"/>
        <v>1000</v>
      </c>
      <c r="BL30" s="118">
        <f t="shared" si="43"/>
        <v>1000</v>
      </c>
      <c r="BM30" s="118">
        <f t="shared" si="44"/>
        <v>1000</v>
      </c>
    </row>
    <row r="31" spans="1:65">
      <c r="A31" s="432">
        <v>30000</v>
      </c>
      <c r="B31" s="432">
        <v>15000</v>
      </c>
      <c r="C31" s="433">
        <f t="shared" si="21"/>
        <v>0.5</v>
      </c>
      <c r="D31">
        <v>27</v>
      </c>
      <c r="E31" t="s">
        <v>173</v>
      </c>
      <c r="F31" s="118">
        <v>1000</v>
      </c>
      <c r="G31" s="118">
        <v>1000</v>
      </c>
      <c r="H31" s="118">
        <v>1000</v>
      </c>
      <c r="I31" s="118">
        <v>1000</v>
      </c>
      <c r="J31" s="118">
        <v>1000</v>
      </c>
      <c r="K31" s="118">
        <v>1000</v>
      </c>
      <c r="L31" s="118">
        <v>1000</v>
      </c>
      <c r="M31" s="118">
        <v>1000</v>
      </c>
      <c r="N31" s="118">
        <v>1000</v>
      </c>
      <c r="O31" s="118">
        <v>1000</v>
      </c>
      <c r="P31" s="118">
        <v>1000</v>
      </c>
      <c r="Q31" s="118">
        <v>1000</v>
      </c>
      <c r="R31" s="480">
        <v>2000</v>
      </c>
      <c r="S31" s="118">
        <f>R31</f>
        <v>2000</v>
      </c>
      <c r="T31" s="118">
        <f t="shared" ref="T31:AC31" si="46">S31</f>
        <v>2000</v>
      </c>
      <c r="U31" s="118">
        <f t="shared" si="46"/>
        <v>2000</v>
      </c>
      <c r="V31" s="118">
        <f t="shared" si="46"/>
        <v>2000</v>
      </c>
      <c r="W31" s="118">
        <f t="shared" si="46"/>
        <v>2000</v>
      </c>
      <c r="X31" s="118">
        <f t="shared" si="46"/>
        <v>2000</v>
      </c>
      <c r="Y31" s="118">
        <f t="shared" si="46"/>
        <v>2000</v>
      </c>
      <c r="Z31" s="118">
        <f t="shared" si="46"/>
        <v>2000</v>
      </c>
      <c r="AA31" s="118">
        <f t="shared" si="46"/>
        <v>2000</v>
      </c>
      <c r="AB31" s="118">
        <f t="shared" si="46"/>
        <v>2000</v>
      </c>
      <c r="AC31" s="118">
        <f t="shared" si="46"/>
        <v>2000</v>
      </c>
      <c r="AD31" s="144">
        <v>3000</v>
      </c>
      <c r="AE31" s="118">
        <f t="shared" si="45"/>
        <v>3000</v>
      </c>
      <c r="AF31" s="118">
        <f t="shared" si="45"/>
        <v>3000</v>
      </c>
      <c r="AG31" s="118">
        <f t="shared" si="45"/>
        <v>3000</v>
      </c>
      <c r="AH31" s="118">
        <f t="shared" si="45"/>
        <v>3000</v>
      </c>
      <c r="AI31" s="118">
        <f t="shared" si="45"/>
        <v>3000</v>
      </c>
      <c r="AJ31" s="118">
        <f t="shared" si="45"/>
        <v>3000</v>
      </c>
      <c r="AK31" s="118">
        <f t="shared" si="45"/>
        <v>3000</v>
      </c>
      <c r="AL31" s="118">
        <f t="shared" si="45"/>
        <v>3000</v>
      </c>
      <c r="AM31" s="118">
        <f t="shared" si="45"/>
        <v>3000</v>
      </c>
      <c r="AN31" s="118">
        <f t="shared" si="45"/>
        <v>3000</v>
      </c>
      <c r="AO31" s="118">
        <f t="shared" si="45"/>
        <v>3000</v>
      </c>
      <c r="AP31" s="144">
        <v>4000</v>
      </c>
      <c r="AQ31" s="118">
        <f t="shared" si="24"/>
        <v>4000</v>
      </c>
      <c r="AR31" s="118">
        <f t="shared" si="25"/>
        <v>4000</v>
      </c>
      <c r="AS31" s="118">
        <f t="shared" si="26"/>
        <v>4000</v>
      </c>
      <c r="AT31" s="118">
        <f t="shared" si="27"/>
        <v>4000</v>
      </c>
      <c r="AU31" s="118">
        <f t="shared" si="28"/>
        <v>4000</v>
      </c>
      <c r="AV31" s="118">
        <f t="shared" si="29"/>
        <v>4000</v>
      </c>
      <c r="AW31" s="118">
        <f t="shared" si="30"/>
        <v>4000</v>
      </c>
      <c r="AX31" s="118">
        <f t="shared" si="31"/>
        <v>4000</v>
      </c>
      <c r="AY31" s="118">
        <f t="shared" si="32"/>
        <v>4000</v>
      </c>
      <c r="AZ31" s="118">
        <f t="shared" si="33"/>
        <v>4000</v>
      </c>
      <c r="BA31" s="118">
        <f t="shared" si="34"/>
        <v>4000</v>
      </c>
      <c r="BB31" s="144">
        <v>5000</v>
      </c>
      <c r="BC31" s="118">
        <f t="shared" si="24"/>
        <v>5000</v>
      </c>
      <c r="BD31" s="118">
        <f t="shared" si="35"/>
        <v>5000</v>
      </c>
      <c r="BE31" s="118">
        <f t="shared" si="36"/>
        <v>5000</v>
      </c>
      <c r="BF31" s="118">
        <f t="shared" si="37"/>
        <v>5000</v>
      </c>
      <c r="BG31" s="118">
        <f t="shared" si="38"/>
        <v>5000</v>
      </c>
      <c r="BH31" s="118">
        <f t="shared" si="39"/>
        <v>5000</v>
      </c>
      <c r="BI31" s="118">
        <f t="shared" si="40"/>
        <v>5000</v>
      </c>
      <c r="BJ31" s="118">
        <f t="shared" si="41"/>
        <v>5000</v>
      </c>
      <c r="BK31" s="118">
        <f t="shared" si="42"/>
        <v>5000</v>
      </c>
      <c r="BL31" s="118">
        <f t="shared" si="43"/>
        <v>5000</v>
      </c>
      <c r="BM31" s="118">
        <f t="shared" si="44"/>
        <v>5000</v>
      </c>
    </row>
    <row r="32" spans="1:65">
      <c r="A32" s="432">
        <v>45000</v>
      </c>
      <c r="B32" s="432">
        <v>20000</v>
      </c>
      <c r="C32" s="433">
        <f t="shared" si="21"/>
        <v>0.44444444444444442</v>
      </c>
      <c r="D32">
        <v>28</v>
      </c>
      <c r="E32" t="s">
        <v>182</v>
      </c>
      <c r="F32" s="118"/>
      <c r="G32" s="118"/>
      <c r="H32" s="118"/>
      <c r="I32" s="118"/>
      <c r="J32" s="118"/>
      <c r="K32" s="118"/>
      <c r="L32" s="118"/>
      <c r="M32" s="118"/>
      <c r="N32" s="118"/>
      <c r="O32" s="118"/>
      <c r="P32" s="118"/>
      <c r="Q32" s="118"/>
      <c r="R32" s="118"/>
      <c r="S32" s="118"/>
      <c r="T32" s="118"/>
      <c r="U32" s="118"/>
      <c r="V32" s="118"/>
      <c r="W32" s="118"/>
      <c r="X32" s="118"/>
      <c r="Y32" s="118"/>
      <c r="Z32" s="118"/>
      <c r="AA32" s="118"/>
      <c r="AB32" s="118"/>
      <c r="AC32" s="118"/>
      <c r="AD32" s="118"/>
      <c r="AE32" s="118"/>
      <c r="AF32" s="118"/>
      <c r="AG32" s="118"/>
      <c r="AH32" s="118"/>
      <c r="AI32" s="118"/>
      <c r="AJ32" s="118"/>
      <c r="AK32" s="118"/>
      <c r="AL32" s="118"/>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c r="BJ32" s="118"/>
      <c r="BK32" s="118"/>
      <c r="BL32" s="118"/>
      <c r="BM32" s="118"/>
    </row>
    <row r="33" spans="1:65">
      <c r="A33" s="432">
        <v>60000</v>
      </c>
      <c r="B33" s="432">
        <v>25000</v>
      </c>
      <c r="C33" s="433">
        <f t="shared" si="21"/>
        <v>0.41666666666666669</v>
      </c>
      <c r="D33">
        <v>29</v>
      </c>
      <c r="E33" t="s">
        <v>74</v>
      </c>
      <c r="F33" s="118"/>
      <c r="G33" s="118"/>
      <c r="H33" s="118"/>
      <c r="I33" s="118"/>
      <c r="J33" s="118"/>
      <c r="K33" s="118"/>
      <c r="L33" s="118"/>
      <c r="M33" s="118"/>
      <c r="N33" s="118"/>
      <c r="O33" s="118"/>
      <c r="P33" s="118"/>
      <c r="Q33" s="118"/>
      <c r="R33" s="118"/>
      <c r="S33" s="118"/>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row>
    <row r="34" spans="1:65" ht="17" thickBot="1">
      <c r="A34" s="432">
        <v>100000</v>
      </c>
      <c r="B34" s="432">
        <v>30000</v>
      </c>
      <c r="C34" s="433">
        <f t="shared" si="21"/>
        <v>0.3</v>
      </c>
      <c r="D34">
        <v>30</v>
      </c>
      <c r="E34" s="117" t="s">
        <v>149</v>
      </c>
      <c r="F34" s="119">
        <f>SUM(F28:F33)</f>
        <v>1900</v>
      </c>
      <c r="G34" s="119">
        <f t="shared" ref="G34:BM34" si="47">SUM(G28:G33)</f>
        <v>1900</v>
      </c>
      <c r="H34" s="119">
        <f t="shared" si="47"/>
        <v>1900</v>
      </c>
      <c r="I34" s="119">
        <f t="shared" si="47"/>
        <v>1900</v>
      </c>
      <c r="J34" s="119">
        <f t="shared" si="47"/>
        <v>1900</v>
      </c>
      <c r="K34" s="119">
        <f t="shared" si="47"/>
        <v>1900</v>
      </c>
      <c r="L34" s="119">
        <f t="shared" si="47"/>
        <v>1900</v>
      </c>
      <c r="M34" s="119">
        <f t="shared" si="47"/>
        <v>1900</v>
      </c>
      <c r="N34" s="119">
        <f t="shared" si="47"/>
        <v>1900</v>
      </c>
      <c r="O34" s="119">
        <f t="shared" si="47"/>
        <v>1900</v>
      </c>
      <c r="P34" s="119">
        <f t="shared" si="47"/>
        <v>1900</v>
      </c>
      <c r="Q34" s="119">
        <f t="shared" si="47"/>
        <v>1900</v>
      </c>
      <c r="R34" s="119">
        <f t="shared" si="47"/>
        <v>5100</v>
      </c>
      <c r="S34" s="119">
        <f t="shared" si="47"/>
        <v>5100</v>
      </c>
      <c r="T34" s="119">
        <f t="shared" si="47"/>
        <v>5100</v>
      </c>
      <c r="U34" s="119">
        <f t="shared" si="47"/>
        <v>5100</v>
      </c>
      <c r="V34" s="119">
        <f t="shared" si="47"/>
        <v>5100</v>
      </c>
      <c r="W34" s="119">
        <f t="shared" si="47"/>
        <v>5100</v>
      </c>
      <c r="X34" s="119">
        <f t="shared" si="47"/>
        <v>5100</v>
      </c>
      <c r="Y34" s="119">
        <f t="shared" si="47"/>
        <v>5100</v>
      </c>
      <c r="Z34" s="119">
        <f t="shared" si="47"/>
        <v>5100</v>
      </c>
      <c r="AA34" s="119">
        <f t="shared" si="47"/>
        <v>5100</v>
      </c>
      <c r="AB34" s="119">
        <f t="shared" si="47"/>
        <v>5100</v>
      </c>
      <c r="AC34" s="119">
        <f t="shared" si="47"/>
        <v>5100</v>
      </c>
      <c r="AD34" s="119">
        <f t="shared" si="47"/>
        <v>14200</v>
      </c>
      <c r="AE34" s="119">
        <f t="shared" si="47"/>
        <v>9200</v>
      </c>
      <c r="AF34" s="119">
        <f t="shared" si="47"/>
        <v>9200</v>
      </c>
      <c r="AG34" s="119">
        <f t="shared" si="47"/>
        <v>9200</v>
      </c>
      <c r="AH34" s="119">
        <f t="shared" si="47"/>
        <v>9200</v>
      </c>
      <c r="AI34" s="119">
        <f t="shared" si="47"/>
        <v>9200</v>
      </c>
      <c r="AJ34" s="119">
        <f t="shared" si="47"/>
        <v>9200</v>
      </c>
      <c r="AK34" s="119">
        <f t="shared" si="47"/>
        <v>9200</v>
      </c>
      <c r="AL34" s="119">
        <f t="shared" si="47"/>
        <v>9200</v>
      </c>
      <c r="AM34" s="119">
        <f t="shared" si="47"/>
        <v>9200</v>
      </c>
      <c r="AN34" s="119">
        <f t="shared" si="47"/>
        <v>9200</v>
      </c>
      <c r="AO34" s="119">
        <f t="shared" si="47"/>
        <v>9200</v>
      </c>
      <c r="AP34" s="119">
        <f t="shared" si="47"/>
        <v>19400</v>
      </c>
      <c r="AQ34" s="119">
        <f t="shared" si="47"/>
        <v>14400</v>
      </c>
      <c r="AR34" s="119">
        <f t="shared" si="47"/>
        <v>14400</v>
      </c>
      <c r="AS34" s="119">
        <f t="shared" si="47"/>
        <v>14400</v>
      </c>
      <c r="AT34" s="119">
        <f t="shared" si="47"/>
        <v>14400</v>
      </c>
      <c r="AU34" s="119">
        <f t="shared" si="47"/>
        <v>14400</v>
      </c>
      <c r="AV34" s="119">
        <f t="shared" si="47"/>
        <v>14400</v>
      </c>
      <c r="AW34" s="119">
        <f t="shared" si="47"/>
        <v>14400</v>
      </c>
      <c r="AX34" s="119">
        <f t="shared" si="47"/>
        <v>14400</v>
      </c>
      <c r="AY34" s="119">
        <f t="shared" si="47"/>
        <v>14400</v>
      </c>
      <c r="AZ34" s="119">
        <f t="shared" si="47"/>
        <v>14400</v>
      </c>
      <c r="BA34" s="119">
        <f t="shared" si="47"/>
        <v>14400</v>
      </c>
      <c r="BB34" s="119">
        <f t="shared" si="47"/>
        <v>23000</v>
      </c>
      <c r="BC34" s="119">
        <f t="shared" si="47"/>
        <v>18000</v>
      </c>
      <c r="BD34" s="119">
        <f t="shared" si="47"/>
        <v>18000</v>
      </c>
      <c r="BE34" s="119">
        <f t="shared" si="47"/>
        <v>18000</v>
      </c>
      <c r="BF34" s="119">
        <f t="shared" si="47"/>
        <v>18000</v>
      </c>
      <c r="BG34" s="119">
        <f t="shared" si="47"/>
        <v>18000</v>
      </c>
      <c r="BH34" s="119">
        <f t="shared" si="47"/>
        <v>18000</v>
      </c>
      <c r="BI34" s="119">
        <f t="shared" si="47"/>
        <v>18000</v>
      </c>
      <c r="BJ34" s="119">
        <f t="shared" si="47"/>
        <v>18000</v>
      </c>
      <c r="BK34" s="119">
        <f t="shared" si="47"/>
        <v>18000</v>
      </c>
      <c r="BL34" s="119">
        <f t="shared" si="47"/>
        <v>18000</v>
      </c>
      <c r="BM34" s="119">
        <f t="shared" si="47"/>
        <v>23000</v>
      </c>
    </row>
    <row r="35" spans="1:65" ht="17" thickTop="1">
      <c r="A35" s="120"/>
      <c r="B35" s="432">
        <v>35000</v>
      </c>
      <c r="C35" s="120"/>
      <c r="D35">
        <v>31</v>
      </c>
      <c r="E35" s="117"/>
      <c r="F35" s="118"/>
      <c r="G35" s="118"/>
      <c r="H35" s="118"/>
      <c r="I35" s="118"/>
      <c r="J35" s="118"/>
      <c r="K35" s="118"/>
      <c r="L35" s="118"/>
      <c r="M35" s="118"/>
      <c r="N35" s="118"/>
      <c r="O35" s="118"/>
      <c r="P35" s="118"/>
      <c r="Q35" s="118"/>
      <c r="R35" s="118"/>
      <c r="S35" s="118"/>
      <c r="T35" s="118"/>
      <c r="U35" s="118"/>
      <c r="V35" s="118"/>
      <c r="W35" s="118"/>
      <c r="X35" s="118"/>
      <c r="Y35" s="118"/>
      <c r="Z35" s="118"/>
      <c r="AA35" s="118"/>
      <c r="AB35" s="118"/>
      <c r="AC35" s="118"/>
      <c r="AD35" s="118"/>
      <c r="AE35" s="118"/>
      <c r="AF35" s="118"/>
      <c r="AG35" s="118"/>
      <c r="AH35" s="118"/>
      <c r="AI35" s="118"/>
      <c r="AJ35" s="118"/>
      <c r="AK35" s="118"/>
      <c r="AL35" s="118"/>
      <c r="AM35" s="118"/>
      <c r="AN35" s="118"/>
      <c r="AO35" s="118"/>
      <c r="AP35" s="118"/>
      <c r="BB35" s="118"/>
      <c r="BC35" s="118"/>
    </row>
    <row r="36" spans="1:65">
      <c r="A36" s="120"/>
      <c r="B36" s="120"/>
      <c r="C36" s="120"/>
      <c r="D36">
        <v>32</v>
      </c>
      <c r="F36" s="115" t="str">
        <f t="shared" ref="F36:BM36" si="48">F$3</f>
        <v>$</v>
      </c>
      <c r="G36" s="115" t="str">
        <f t="shared" si="48"/>
        <v>$</v>
      </c>
      <c r="H36" s="115" t="str">
        <f t="shared" si="48"/>
        <v>$</v>
      </c>
      <c r="I36" s="115" t="str">
        <f t="shared" si="48"/>
        <v>$</v>
      </c>
      <c r="J36" s="115" t="str">
        <f t="shared" si="48"/>
        <v>$</v>
      </c>
      <c r="K36" s="115" t="str">
        <f t="shared" si="48"/>
        <v>$</v>
      </c>
      <c r="L36" s="115" t="str">
        <f t="shared" si="48"/>
        <v>$</v>
      </c>
      <c r="M36" s="115" t="str">
        <f t="shared" si="48"/>
        <v>$</v>
      </c>
      <c r="N36" s="115" t="str">
        <f t="shared" si="48"/>
        <v>$</v>
      </c>
      <c r="O36" s="115" t="str">
        <f t="shared" si="48"/>
        <v>$</v>
      </c>
      <c r="P36" s="115" t="str">
        <f t="shared" si="48"/>
        <v>$</v>
      </c>
      <c r="Q36" s="115" t="str">
        <f t="shared" si="48"/>
        <v>$</v>
      </c>
      <c r="R36" s="115" t="str">
        <f t="shared" si="48"/>
        <v>$</v>
      </c>
      <c r="S36" s="115" t="str">
        <f t="shared" si="48"/>
        <v>$</v>
      </c>
      <c r="T36" s="115" t="str">
        <f t="shared" si="48"/>
        <v>$</v>
      </c>
      <c r="U36" s="115" t="str">
        <f t="shared" si="48"/>
        <v>$</v>
      </c>
      <c r="V36" s="115" t="str">
        <f t="shared" si="48"/>
        <v>$</v>
      </c>
      <c r="W36" s="115" t="str">
        <f t="shared" si="48"/>
        <v>$</v>
      </c>
      <c r="X36" s="115" t="str">
        <f t="shared" si="48"/>
        <v>$</v>
      </c>
      <c r="Y36" s="115" t="str">
        <f t="shared" si="48"/>
        <v>$</v>
      </c>
      <c r="Z36" s="115" t="str">
        <f t="shared" si="48"/>
        <v>$</v>
      </c>
      <c r="AA36" s="115" t="str">
        <f t="shared" si="48"/>
        <v>$</v>
      </c>
      <c r="AB36" s="115" t="str">
        <f t="shared" si="48"/>
        <v>$</v>
      </c>
      <c r="AC36" s="115" t="str">
        <f t="shared" si="48"/>
        <v>$</v>
      </c>
      <c r="AD36" s="115" t="str">
        <f t="shared" si="48"/>
        <v>$</v>
      </c>
      <c r="AE36" s="115" t="str">
        <f t="shared" si="48"/>
        <v>$</v>
      </c>
      <c r="AF36" s="115" t="str">
        <f t="shared" si="48"/>
        <v>$</v>
      </c>
      <c r="AG36" s="115" t="str">
        <f t="shared" si="48"/>
        <v>$</v>
      </c>
      <c r="AH36" s="115" t="str">
        <f t="shared" si="48"/>
        <v>$</v>
      </c>
      <c r="AI36" s="115" t="str">
        <f t="shared" si="48"/>
        <v>$</v>
      </c>
      <c r="AJ36" s="115" t="str">
        <f t="shared" si="48"/>
        <v>$</v>
      </c>
      <c r="AK36" s="115" t="str">
        <f t="shared" si="48"/>
        <v>$</v>
      </c>
      <c r="AL36" s="115" t="str">
        <f t="shared" si="48"/>
        <v>$</v>
      </c>
      <c r="AM36" s="115" t="str">
        <f t="shared" si="48"/>
        <v>$</v>
      </c>
      <c r="AN36" s="115" t="str">
        <f t="shared" si="48"/>
        <v>$</v>
      </c>
      <c r="AO36" s="115" t="str">
        <f t="shared" si="48"/>
        <v>$</v>
      </c>
      <c r="AP36" s="115" t="str">
        <f t="shared" si="48"/>
        <v>$</v>
      </c>
      <c r="AQ36" s="115" t="str">
        <f t="shared" si="48"/>
        <v>$</v>
      </c>
      <c r="AR36" s="115" t="str">
        <f t="shared" si="48"/>
        <v>$</v>
      </c>
      <c r="AS36" s="115" t="str">
        <f t="shared" si="48"/>
        <v>$</v>
      </c>
      <c r="AT36" s="115" t="str">
        <f t="shared" si="48"/>
        <v>$</v>
      </c>
      <c r="AU36" s="115" t="str">
        <f t="shared" si="48"/>
        <v>$</v>
      </c>
      <c r="AV36" s="115" t="str">
        <f t="shared" si="48"/>
        <v>$</v>
      </c>
      <c r="AW36" s="115" t="str">
        <f t="shared" si="48"/>
        <v>$</v>
      </c>
      <c r="AX36" s="115" t="str">
        <f t="shared" si="48"/>
        <v>$</v>
      </c>
      <c r="AY36" s="115" t="str">
        <f t="shared" si="48"/>
        <v>$</v>
      </c>
      <c r="AZ36" s="115" t="str">
        <f t="shared" si="48"/>
        <v>$</v>
      </c>
      <c r="BA36" s="115" t="str">
        <f t="shared" si="48"/>
        <v>$</v>
      </c>
      <c r="BB36" s="115" t="str">
        <f t="shared" si="48"/>
        <v>$</v>
      </c>
      <c r="BC36" s="115" t="str">
        <f t="shared" si="48"/>
        <v>$</v>
      </c>
      <c r="BD36" s="115" t="str">
        <f t="shared" si="48"/>
        <v>$</v>
      </c>
      <c r="BE36" s="115" t="str">
        <f t="shared" si="48"/>
        <v>$</v>
      </c>
      <c r="BF36" s="115" t="str">
        <f t="shared" si="48"/>
        <v>$</v>
      </c>
      <c r="BG36" s="115" t="str">
        <f t="shared" si="48"/>
        <v>$</v>
      </c>
      <c r="BH36" s="115" t="str">
        <f t="shared" si="48"/>
        <v>$</v>
      </c>
      <c r="BI36" s="115" t="str">
        <f t="shared" si="48"/>
        <v>$</v>
      </c>
      <c r="BJ36" s="115" t="str">
        <f t="shared" si="48"/>
        <v>$</v>
      </c>
      <c r="BK36" s="115" t="str">
        <f t="shared" si="48"/>
        <v>$</v>
      </c>
      <c r="BL36" s="115" t="str">
        <f t="shared" si="48"/>
        <v>$</v>
      </c>
      <c r="BM36" s="115" t="str">
        <f t="shared" si="48"/>
        <v>$</v>
      </c>
    </row>
    <row r="37" spans="1:65">
      <c r="A37" s="120"/>
      <c r="B37" s="120"/>
      <c r="C37" s="120"/>
      <c r="D37">
        <v>33</v>
      </c>
      <c r="F37" s="6" t="str">
        <f>F$4</f>
        <v>Month 1</v>
      </c>
      <c r="G37" s="6" t="str">
        <f t="shared" ref="G37:BM37" si="49">G$4</f>
        <v>Month 2</v>
      </c>
      <c r="H37" s="6" t="str">
        <f t="shared" si="49"/>
        <v>Month 3</v>
      </c>
      <c r="I37" s="6" t="str">
        <f t="shared" si="49"/>
        <v>Month 4</v>
      </c>
      <c r="J37" s="6" t="str">
        <f t="shared" si="49"/>
        <v>Month 5</v>
      </c>
      <c r="K37" s="6" t="str">
        <f t="shared" si="49"/>
        <v>Month 6</v>
      </c>
      <c r="L37" s="6" t="str">
        <f t="shared" si="49"/>
        <v>Month 7</v>
      </c>
      <c r="M37" s="6" t="str">
        <f t="shared" si="49"/>
        <v>Month 8</v>
      </c>
      <c r="N37" s="6" t="str">
        <f t="shared" si="49"/>
        <v>Month 9</v>
      </c>
      <c r="O37" s="6" t="str">
        <f t="shared" si="49"/>
        <v>Month 10</v>
      </c>
      <c r="P37" s="6" t="str">
        <f t="shared" si="49"/>
        <v>Month 11</v>
      </c>
      <c r="Q37" s="6" t="str">
        <f t="shared" si="49"/>
        <v>Month 12</v>
      </c>
      <c r="R37" s="4" t="str">
        <f t="shared" si="49"/>
        <v>Month 13</v>
      </c>
      <c r="S37" s="4" t="str">
        <f t="shared" si="49"/>
        <v>Month 14</v>
      </c>
      <c r="T37" s="4" t="str">
        <f t="shared" si="49"/>
        <v>Month 15</v>
      </c>
      <c r="U37" s="4" t="str">
        <f t="shared" si="49"/>
        <v>Month 16</v>
      </c>
      <c r="V37" s="4" t="str">
        <f t="shared" si="49"/>
        <v>Month 17</v>
      </c>
      <c r="W37" s="4" t="str">
        <f t="shared" si="49"/>
        <v>Month 18</v>
      </c>
      <c r="X37" s="4" t="str">
        <f t="shared" si="49"/>
        <v>Month 19</v>
      </c>
      <c r="Y37" s="4" t="str">
        <f t="shared" si="49"/>
        <v>Month 20</v>
      </c>
      <c r="Z37" s="4" t="str">
        <f t="shared" si="49"/>
        <v>Month 21</v>
      </c>
      <c r="AA37" s="4" t="str">
        <f t="shared" si="49"/>
        <v>Month 22</v>
      </c>
      <c r="AB37" s="4" t="str">
        <f t="shared" si="49"/>
        <v>Month 23</v>
      </c>
      <c r="AC37" s="4" t="str">
        <f t="shared" si="49"/>
        <v>Month 24</v>
      </c>
      <c r="AD37" s="6" t="str">
        <f t="shared" si="49"/>
        <v>Month 25</v>
      </c>
      <c r="AE37" s="6" t="str">
        <f t="shared" si="49"/>
        <v>Month 26</v>
      </c>
      <c r="AF37" s="6" t="str">
        <f t="shared" si="49"/>
        <v>Month 27</v>
      </c>
      <c r="AG37" s="6" t="str">
        <f t="shared" si="49"/>
        <v>Month 28</v>
      </c>
      <c r="AH37" s="6" t="str">
        <f t="shared" si="49"/>
        <v>Month 29</v>
      </c>
      <c r="AI37" s="6" t="str">
        <f t="shared" si="49"/>
        <v>Month 30</v>
      </c>
      <c r="AJ37" s="6" t="str">
        <f t="shared" si="49"/>
        <v>Month 31</v>
      </c>
      <c r="AK37" s="6" t="str">
        <f t="shared" si="49"/>
        <v>Month 32</v>
      </c>
      <c r="AL37" s="6" t="str">
        <f t="shared" si="49"/>
        <v>Month 33</v>
      </c>
      <c r="AM37" s="6" t="str">
        <f t="shared" si="49"/>
        <v>Month 34</v>
      </c>
      <c r="AN37" s="6" t="str">
        <f t="shared" si="49"/>
        <v>Month 35</v>
      </c>
      <c r="AO37" s="6" t="str">
        <f t="shared" si="49"/>
        <v>Month 36</v>
      </c>
      <c r="AP37" s="4" t="str">
        <f t="shared" si="49"/>
        <v>Month 37</v>
      </c>
      <c r="AQ37" s="4" t="str">
        <f t="shared" si="49"/>
        <v>Month 38</v>
      </c>
      <c r="AR37" s="4" t="str">
        <f t="shared" si="49"/>
        <v>Month 39</v>
      </c>
      <c r="AS37" s="4" t="str">
        <f t="shared" si="49"/>
        <v>Month 40</v>
      </c>
      <c r="AT37" s="4" t="str">
        <f t="shared" si="49"/>
        <v>Month 41</v>
      </c>
      <c r="AU37" s="4" t="str">
        <f t="shared" si="49"/>
        <v>Month 42</v>
      </c>
      <c r="AV37" s="4" t="str">
        <f t="shared" si="49"/>
        <v>Month 43</v>
      </c>
      <c r="AW37" s="4" t="str">
        <f t="shared" si="49"/>
        <v>Month 44</v>
      </c>
      <c r="AX37" s="4" t="str">
        <f t="shared" si="49"/>
        <v>Month 45</v>
      </c>
      <c r="AY37" s="4" t="str">
        <f t="shared" si="49"/>
        <v>Month 46</v>
      </c>
      <c r="AZ37" s="4" t="str">
        <f t="shared" si="49"/>
        <v>Month 47</v>
      </c>
      <c r="BA37" s="4" t="str">
        <f t="shared" si="49"/>
        <v>Month 48</v>
      </c>
      <c r="BB37" s="6" t="str">
        <f t="shared" si="49"/>
        <v>Month 49</v>
      </c>
      <c r="BC37" s="6" t="str">
        <f t="shared" si="49"/>
        <v>Month 50</v>
      </c>
      <c r="BD37" s="6" t="str">
        <f t="shared" si="49"/>
        <v>Month 51</v>
      </c>
      <c r="BE37" s="6" t="str">
        <f t="shared" si="49"/>
        <v>Month 52</v>
      </c>
      <c r="BF37" s="6" t="str">
        <f t="shared" si="49"/>
        <v>Month 53</v>
      </c>
      <c r="BG37" s="6" t="str">
        <f t="shared" si="49"/>
        <v>Month 54</v>
      </c>
      <c r="BH37" s="6" t="str">
        <f t="shared" si="49"/>
        <v>Month 55</v>
      </c>
      <c r="BI37" s="6" t="str">
        <f t="shared" si="49"/>
        <v>Month 56</v>
      </c>
      <c r="BJ37" s="6" t="str">
        <f t="shared" si="49"/>
        <v>Month 57</v>
      </c>
      <c r="BK37" s="6" t="str">
        <f t="shared" si="49"/>
        <v>Month 58</v>
      </c>
      <c r="BL37" s="6" t="str">
        <f t="shared" si="49"/>
        <v>Month 59</v>
      </c>
      <c r="BM37" s="6" t="str">
        <f t="shared" si="49"/>
        <v>Month 60</v>
      </c>
    </row>
    <row r="38" spans="1:65">
      <c r="A38" s="120"/>
      <c r="B38" s="120"/>
      <c r="C38" s="120"/>
      <c r="D38">
        <v>34</v>
      </c>
      <c r="E38" s="117" t="s">
        <v>156</v>
      </c>
      <c r="K38" s="420"/>
      <c r="L38" s="420"/>
      <c r="M38" s="420"/>
      <c r="N38" s="420"/>
      <c r="O38" s="420"/>
      <c r="P38" s="420"/>
      <c r="Q38" s="420"/>
      <c r="R38" s="420"/>
      <c r="S38" s="420"/>
      <c r="T38" s="420"/>
      <c r="U38" s="420"/>
      <c r="V38" s="420"/>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0"/>
      <c r="AZ38" s="420"/>
      <c r="BA38" s="420"/>
      <c r="BB38" s="420"/>
      <c r="BC38" s="420"/>
      <c r="BD38" s="420"/>
      <c r="BE38" s="420"/>
      <c r="BF38" s="420"/>
      <c r="BG38" s="420"/>
      <c r="BH38" s="420"/>
      <c r="BI38" s="420"/>
      <c r="BJ38" s="420"/>
      <c r="BK38" s="420"/>
      <c r="BL38" s="420"/>
      <c r="BM38" s="420"/>
    </row>
    <row r="39" spans="1:65">
      <c r="A39" s="120"/>
      <c r="B39" s="120">
        <v>1500</v>
      </c>
      <c r="C39" s="120">
        <v>10000</v>
      </c>
      <c r="D39">
        <v>35</v>
      </c>
      <c r="E39" t="s">
        <v>157</v>
      </c>
      <c r="F39" s="118">
        <v>1000</v>
      </c>
      <c r="G39" s="118">
        <v>1000</v>
      </c>
      <c r="H39" s="118">
        <v>1000</v>
      </c>
      <c r="I39" s="118">
        <v>1000</v>
      </c>
      <c r="J39" s="118">
        <v>1000</v>
      </c>
      <c r="K39" s="118">
        <v>3000</v>
      </c>
      <c r="L39" s="118">
        <v>3000</v>
      </c>
      <c r="M39" s="118">
        <v>3000</v>
      </c>
      <c r="N39" s="118">
        <v>3000</v>
      </c>
      <c r="O39" s="118">
        <v>3000</v>
      </c>
      <c r="P39" s="118">
        <v>3000</v>
      </c>
      <c r="Q39" s="118">
        <v>5000</v>
      </c>
      <c r="R39" s="118">
        <v>5000</v>
      </c>
      <c r="S39" s="118">
        <v>5000</v>
      </c>
      <c r="T39" s="118">
        <v>5000</v>
      </c>
      <c r="U39" s="118">
        <v>5000</v>
      </c>
      <c r="V39" s="118">
        <v>5000</v>
      </c>
      <c r="W39" s="118">
        <v>5000</v>
      </c>
      <c r="X39" s="118">
        <v>5000</v>
      </c>
      <c r="Y39" s="118">
        <v>5000</v>
      </c>
      <c r="Z39" s="118">
        <v>5000</v>
      </c>
      <c r="AA39" s="118">
        <v>5000</v>
      </c>
      <c r="AB39" s="118">
        <v>5000</v>
      </c>
      <c r="AC39" s="118">
        <v>6000</v>
      </c>
      <c r="AD39" s="118">
        <v>6000</v>
      </c>
      <c r="AE39" s="118">
        <v>6000</v>
      </c>
      <c r="AF39" s="118">
        <v>6000</v>
      </c>
      <c r="AG39" s="118">
        <v>6000</v>
      </c>
      <c r="AH39" s="118">
        <v>6000</v>
      </c>
      <c r="AI39" s="118">
        <v>6000</v>
      </c>
      <c r="AJ39" s="118">
        <v>6000</v>
      </c>
      <c r="AK39" s="118">
        <v>6000</v>
      </c>
      <c r="AL39" s="118">
        <v>6000</v>
      </c>
      <c r="AM39" s="118">
        <v>6000</v>
      </c>
      <c r="AN39" s="118">
        <v>6000</v>
      </c>
      <c r="AO39" s="118">
        <v>6000</v>
      </c>
      <c r="AP39" s="118">
        <v>6000</v>
      </c>
      <c r="AQ39" s="118">
        <v>6000</v>
      </c>
      <c r="AR39" s="118">
        <v>6000</v>
      </c>
      <c r="AS39" s="118">
        <v>6000</v>
      </c>
      <c r="AT39" s="118">
        <v>6000</v>
      </c>
      <c r="AU39" s="118">
        <v>6000</v>
      </c>
      <c r="AV39" s="118">
        <v>6000</v>
      </c>
      <c r="AW39" s="118">
        <v>6000</v>
      </c>
      <c r="AX39" s="118">
        <v>6000</v>
      </c>
      <c r="AY39" s="118">
        <v>6000</v>
      </c>
      <c r="AZ39" s="118">
        <v>6000</v>
      </c>
      <c r="BA39" s="118">
        <v>6000</v>
      </c>
      <c r="BB39" s="118">
        <v>6000</v>
      </c>
      <c r="BC39" s="118">
        <v>6000</v>
      </c>
      <c r="BD39" s="118">
        <v>6000</v>
      </c>
      <c r="BE39" s="118">
        <v>6000</v>
      </c>
      <c r="BF39" s="118">
        <v>6000</v>
      </c>
      <c r="BG39" s="118">
        <v>6000</v>
      </c>
      <c r="BH39" s="118">
        <v>6000</v>
      </c>
      <c r="BI39" s="118">
        <v>6000</v>
      </c>
      <c r="BJ39" s="118">
        <v>6000</v>
      </c>
      <c r="BK39" s="118">
        <v>6000</v>
      </c>
      <c r="BL39" s="118">
        <v>6000</v>
      </c>
      <c r="BM39" s="118">
        <v>3000</v>
      </c>
    </row>
    <row r="40" spans="1:65">
      <c r="A40" s="120"/>
      <c r="B40" s="120">
        <v>1000</v>
      </c>
      <c r="C40" s="120">
        <v>10000</v>
      </c>
      <c r="D40">
        <v>36</v>
      </c>
      <c r="E40" t="s">
        <v>158</v>
      </c>
      <c r="F40" s="118">
        <v>416.66666666666669</v>
      </c>
      <c r="G40" s="118">
        <v>416.66666666666669</v>
      </c>
      <c r="H40" s="118">
        <v>416.66666666666669</v>
      </c>
      <c r="I40" s="118">
        <v>416.66666666666669</v>
      </c>
      <c r="J40" s="118">
        <v>416.66666666666669</v>
      </c>
      <c r="K40" s="118">
        <v>416.66666666666669</v>
      </c>
      <c r="L40" s="118">
        <v>416.66666666666669</v>
      </c>
      <c r="M40" s="118">
        <v>1000</v>
      </c>
      <c r="N40" s="118">
        <v>1000</v>
      </c>
      <c r="O40" s="118">
        <v>1000</v>
      </c>
      <c r="P40" s="118">
        <v>1000</v>
      </c>
      <c r="Q40" s="118">
        <v>1000</v>
      </c>
      <c r="R40" s="118">
        <v>1000</v>
      </c>
      <c r="S40" s="118">
        <v>1000</v>
      </c>
      <c r="T40" s="118">
        <v>1000</v>
      </c>
      <c r="U40" s="118">
        <v>1000</v>
      </c>
      <c r="V40" s="118">
        <v>1000</v>
      </c>
      <c r="W40" s="118">
        <v>1000</v>
      </c>
      <c r="X40" s="118">
        <v>1000</v>
      </c>
      <c r="Y40" s="118">
        <v>1000</v>
      </c>
      <c r="Z40" s="118">
        <v>1000</v>
      </c>
      <c r="AA40" s="118">
        <v>1000</v>
      </c>
      <c r="AB40" s="118">
        <v>1000</v>
      </c>
      <c r="AC40" s="118">
        <v>1000</v>
      </c>
      <c r="AD40" s="118">
        <v>1000</v>
      </c>
      <c r="AE40" s="118">
        <v>1000</v>
      </c>
      <c r="AF40" s="118">
        <v>1000</v>
      </c>
      <c r="AG40" s="118">
        <v>1000</v>
      </c>
      <c r="AH40" s="118">
        <v>1000</v>
      </c>
      <c r="AI40" s="118">
        <v>1000</v>
      </c>
      <c r="AJ40" s="118">
        <v>1000</v>
      </c>
      <c r="AK40" s="118">
        <v>1000</v>
      </c>
      <c r="AL40" s="118">
        <v>1000</v>
      </c>
      <c r="AM40" s="118">
        <v>1000</v>
      </c>
      <c r="AN40" s="118">
        <v>1000</v>
      </c>
      <c r="AO40" s="118">
        <v>1000</v>
      </c>
      <c r="AP40" s="118">
        <v>1000</v>
      </c>
      <c r="AQ40" s="118">
        <v>1000</v>
      </c>
      <c r="AR40" s="118">
        <v>1000</v>
      </c>
      <c r="AS40" s="118">
        <v>1000</v>
      </c>
      <c r="AT40" s="118">
        <v>1000</v>
      </c>
      <c r="AU40" s="118">
        <v>1000</v>
      </c>
      <c r="AV40" s="118">
        <v>1000</v>
      </c>
      <c r="AW40" s="118">
        <v>1000</v>
      </c>
      <c r="AX40" s="118">
        <v>1000</v>
      </c>
      <c r="AY40" s="118">
        <v>1000</v>
      </c>
      <c r="AZ40" s="118">
        <v>1000</v>
      </c>
      <c r="BA40" s="118">
        <v>1000</v>
      </c>
      <c r="BB40" s="118">
        <v>1000</v>
      </c>
      <c r="BC40" s="118">
        <v>1000</v>
      </c>
      <c r="BD40" s="118">
        <v>1000</v>
      </c>
      <c r="BE40" s="118">
        <v>1000</v>
      </c>
      <c r="BF40" s="118">
        <v>1000</v>
      </c>
      <c r="BG40" s="118">
        <v>1000</v>
      </c>
      <c r="BH40" s="118">
        <v>1000</v>
      </c>
      <c r="BI40" s="118">
        <v>1000</v>
      </c>
      <c r="BJ40" s="118">
        <v>1000</v>
      </c>
      <c r="BK40" s="118">
        <v>1000</v>
      </c>
      <c r="BL40" s="118">
        <v>1000</v>
      </c>
      <c r="BM40" s="118">
        <v>1000</v>
      </c>
    </row>
    <row r="41" spans="1:65">
      <c r="A41" s="120"/>
      <c r="B41" s="120">
        <v>250</v>
      </c>
      <c r="C41" s="120">
        <v>10000</v>
      </c>
      <c r="D41">
        <v>37</v>
      </c>
      <c r="E41" t="s">
        <v>159</v>
      </c>
      <c r="F41" s="118"/>
      <c r="G41" s="118"/>
      <c r="H41" s="118"/>
      <c r="I41" s="118"/>
      <c r="J41" s="118"/>
      <c r="K41" s="118"/>
      <c r="L41" s="118"/>
      <c r="M41" s="118">
        <v>500</v>
      </c>
      <c r="N41" s="118">
        <v>500</v>
      </c>
      <c r="O41" s="118">
        <v>500</v>
      </c>
      <c r="P41" s="118">
        <v>500</v>
      </c>
      <c r="Q41" s="118">
        <v>500</v>
      </c>
      <c r="R41" s="118">
        <v>500</v>
      </c>
      <c r="S41" s="118">
        <v>500</v>
      </c>
      <c r="T41" s="118">
        <v>500</v>
      </c>
      <c r="U41" s="118">
        <v>500</v>
      </c>
      <c r="V41" s="118">
        <v>500</v>
      </c>
      <c r="W41" s="118">
        <v>500</v>
      </c>
      <c r="X41" s="118">
        <v>500</v>
      </c>
      <c r="Y41" s="118">
        <v>1250</v>
      </c>
      <c r="Z41" s="118">
        <f>(INT(Support!AX21/Overheads!$C$41)+1)*$B$41</f>
        <v>250</v>
      </c>
      <c r="AA41" s="118">
        <f>(INT(Support!AY21/Overheads!$C$41)+1)*$B$41</f>
        <v>250</v>
      </c>
      <c r="AB41" s="118">
        <f>(INT(Support!AZ21/Overheads!$C$41)+1)*$B$41</f>
        <v>250</v>
      </c>
      <c r="AC41" s="118">
        <f>(INT(Support!BA21/Overheads!$C$41)+1)*$B$41</f>
        <v>250</v>
      </c>
      <c r="AD41" s="118">
        <f>(INT(Support!BB21/Overheads!$C$41)+1)*$B$41</f>
        <v>250</v>
      </c>
      <c r="AE41" s="118">
        <f>(INT(Support!BC21/Overheads!$C$41)+1)*$B$41</f>
        <v>250</v>
      </c>
      <c r="AF41" s="118">
        <f>(INT(Support!BD21/Overheads!$C$41)+1)*$B$41</f>
        <v>250</v>
      </c>
      <c r="AG41" s="118">
        <f>(INT(Support!BE21/Overheads!$C$41)+1)*$B$41</f>
        <v>250</v>
      </c>
      <c r="AH41" s="118">
        <f>(INT(Support!BF21/Overheads!$C$41)+1)*$B$41</f>
        <v>250</v>
      </c>
      <c r="AI41" s="118">
        <f>(INT(Support!BG21/Overheads!$C$41)+1)*$B$41</f>
        <v>250</v>
      </c>
      <c r="AJ41" s="118">
        <f>(INT(Support!BH21/Overheads!$C$41)+1)*$B$41</f>
        <v>250</v>
      </c>
      <c r="AK41" s="118">
        <f>(INT(Support!BI21/Overheads!$C$41)+1)*$B$41</f>
        <v>250</v>
      </c>
      <c r="AL41" s="118">
        <f>(INT(Support!BJ21/Overheads!$C$41)+1)*$B$41</f>
        <v>250</v>
      </c>
      <c r="AM41" s="118">
        <f>(INT(Support!BK21/Overheads!$C$41)+1)*$B$41</f>
        <v>250</v>
      </c>
      <c r="AN41" s="118">
        <f>(INT(Support!BL21/Overheads!$C$41)+1)*$B$41</f>
        <v>250</v>
      </c>
      <c r="AO41" s="118">
        <f>(INT(Support!BM21/Overheads!$C$41)+1)*$B$41</f>
        <v>250</v>
      </c>
      <c r="AP41" s="118">
        <f>(INT(Support!BN21/Overheads!$C$41)+1)*$B$41</f>
        <v>250</v>
      </c>
      <c r="AQ41" s="118">
        <f>(INT(Support!BO21/Overheads!$C$41)+1)*$B$41</f>
        <v>250</v>
      </c>
      <c r="AR41" s="118">
        <f>(INT(Support!BP21/Overheads!$C$41)+1)*$B$41</f>
        <v>250</v>
      </c>
      <c r="AS41" s="118">
        <f>(INT(Support!BQ21/Overheads!$C$41)+1)*$B$41</f>
        <v>250</v>
      </c>
      <c r="AT41" s="118">
        <f>(INT(Support!BR21/Overheads!$C$41)+1)*$B$41</f>
        <v>250</v>
      </c>
      <c r="AU41" s="118">
        <f>(INT(Support!BS21/Overheads!$C$41)+1)*$B$41</f>
        <v>250</v>
      </c>
      <c r="AV41" s="118">
        <f>(INT(Support!BT21/Overheads!$C$41)+1)*$B$41</f>
        <v>250</v>
      </c>
      <c r="AW41" s="118">
        <f>(INT(Support!BU21/Overheads!$C$41)+1)*$B$41</f>
        <v>250</v>
      </c>
      <c r="AX41" s="118">
        <f>(INT(Support!BV21/Overheads!$C$41)+1)*$B$41</f>
        <v>250</v>
      </c>
      <c r="AY41" s="118">
        <f>(INT(Support!BW21/Overheads!$C$41)+1)*$B$41</f>
        <v>250</v>
      </c>
      <c r="AZ41" s="118">
        <f>(INT(Support!BX21/Overheads!$C$41)+1)*$B$41</f>
        <v>250</v>
      </c>
      <c r="BA41" s="118">
        <f>(INT(Support!BY21/Overheads!$C$41)+1)*$B$41</f>
        <v>250</v>
      </c>
      <c r="BB41" s="118">
        <f>(INT(Support!BZ21/Overheads!$C$41)+1)*$B$41</f>
        <v>250</v>
      </c>
      <c r="BC41" s="118">
        <f>(INT(Support!CA21/Overheads!$C$41)+1)*$B$41</f>
        <v>250</v>
      </c>
      <c r="BD41" s="118">
        <f>(INT(Support!CB21/Overheads!$C$41)+1)*$B$41</f>
        <v>250</v>
      </c>
      <c r="BE41" s="118">
        <f>(INT(Support!CC21/Overheads!$C$41)+1)*$B$41</f>
        <v>250</v>
      </c>
      <c r="BF41" s="118">
        <f>(INT(Support!CD21/Overheads!$C$41)+1)*$B$41</f>
        <v>250</v>
      </c>
      <c r="BG41" s="118">
        <f>(INT(Support!CE21/Overheads!$C$41)+1)*$B$41</f>
        <v>250</v>
      </c>
      <c r="BH41" s="118">
        <f>(INT(Support!CF21/Overheads!$C$41)+1)*$B$41</f>
        <v>250</v>
      </c>
      <c r="BI41" s="118">
        <f>(INT(Support!CG21/Overheads!$C$41)+1)*$B$41</f>
        <v>250</v>
      </c>
      <c r="BJ41" s="118">
        <f>(INT(Support!CH21/Overheads!$C$41)+1)*$B$41</f>
        <v>250</v>
      </c>
      <c r="BK41" s="118">
        <f>(INT(Support!CI21/Overheads!$C$41)+1)*$B$41</f>
        <v>250</v>
      </c>
      <c r="BL41" s="118">
        <f>(INT(Support!CJ21/Overheads!$C$41)+1)*$B$41</f>
        <v>250</v>
      </c>
      <c r="BM41" s="118">
        <f>(INT(Support!CK21/Overheads!$C$41)+1)*$B$41</f>
        <v>250</v>
      </c>
    </row>
    <row r="42" spans="1:65">
      <c r="D42">
        <v>38</v>
      </c>
      <c r="E42" t="s">
        <v>160</v>
      </c>
      <c r="F42" s="118"/>
      <c r="G42" s="118"/>
      <c r="H42" s="118"/>
      <c r="I42" s="118"/>
      <c r="J42" s="118"/>
      <c r="K42" s="118"/>
      <c r="L42" s="118"/>
      <c r="M42" s="118"/>
      <c r="N42" s="118"/>
      <c r="O42" s="118"/>
      <c r="P42" s="118"/>
      <c r="Q42" s="118"/>
      <c r="R42" s="118"/>
      <c r="S42" s="118"/>
      <c r="T42" s="118"/>
      <c r="U42" s="118"/>
      <c r="V42" s="118"/>
      <c r="W42" s="118"/>
      <c r="X42" s="118"/>
      <c r="Y42" s="118"/>
      <c r="Z42" s="118"/>
      <c r="AA42" s="118"/>
      <c r="AB42" s="118"/>
      <c r="AC42" s="118"/>
      <c r="AD42" s="118"/>
      <c r="AE42" s="118"/>
      <c r="AF42" s="118"/>
      <c r="AG42" s="118"/>
      <c r="AH42" s="118"/>
      <c r="AI42" s="118"/>
      <c r="AJ42" s="118"/>
      <c r="AK42" s="118"/>
      <c r="AL42" s="118"/>
      <c r="AM42" s="118"/>
      <c r="AN42" s="118"/>
      <c r="AO42" s="118"/>
      <c r="AP42" s="118"/>
      <c r="AQ42" s="118"/>
      <c r="AR42" s="118"/>
      <c r="AS42" s="118"/>
      <c r="AT42" s="118"/>
      <c r="AU42" s="118"/>
      <c r="AV42" s="118"/>
      <c r="AW42" s="118"/>
      <c r="AX42" s="118"/>
      <c r="AY42" s="118"/>
      <c r="AZ42" s="118"/>
      <c r="BA42" s="118"/>
      <c r="BB42" s="118"/>
      <c r="BC42" s="118"/>
      <c r="BD42" s="118"/>
      <c r="BE42" s="118"/>
      <c r="BF42" s="118"/>
      <c r="BG42" s="118"/>
      <c r="BH42" s="118"/>
      <c r="BI42" s="118"/>
      <c r="BJ42" s="118"/>
      <c r="BK42" s="118"/>
      <c r="BL42" s="118"/>
      <c r="BM42" s="118"/>
    </row>
    <row r="43" spans="1:65">
      <c r="D43">
        <v>39</v>
      </c>
      <c r="E43" t="s">
        <v>161</v>
      </c>
      <c r="F43" s="118"/>
      <c r="G43" s="118"/>
      <c r="H43" s="118"/>
      <c r="I43" s="118"/>
      <c r="J43" s="118"/>
      <c r="K43" s="118"/>
      <c r="L43" s="118"/>
      <c r="M43" s="118"/>
      <c r="N43" s="118"/>
      <c r="O43" s="118"/>
      <c r="P43" s="118"/>
      <c r="Q43" s="118"/>
      <c r="R43" s="118"/>
      <c r="S43" s="118"/>
      <c r="T43" s="118"/>
      <c r="U43" s="118"/>
      <c r="V43" s="118"/>
      <c r="W43" s="118"/>
      <c r="X43" s="118"/>
      <c r="Y43" s="118"/>
      <c r="Z43" s="118"/>
      <c r="AA43" s="118"/>
      <c r="AB43" s="118"/>
      <c r="AC43" s="118"/>
      <c r="AD43" s="118"/>
      <c r="AE43" s="118"/>
      <c r="AF43" s="118"/>
      <c r="AG43" s="118"/>
      <c r="AH43" s="118"/>
      <c r="AI43" s="118"/>
      <c r="AJ43" s="118"/>
      <c r="AK43" s="118"/>
      <c r="AL43" s="118"/>
      <c r="AM43" s="118"/>
      <c r="AN43" s="118"/>
      <c r="AO43" s="118"/>
      <c r="AP43" s="118"/>
      <c r="AQ43" s="118"/>
      <c r="AR43" s="118"/>
      <c r="AS43" s="118"/>
      <c r="AT43" s="118"/>
      <c r="AU43" s="118"/>
      <c r="AV43" s="118"/>
      <c r="AW43" s="118"/>
      <c r="AX43" s="118"/>
      <c r="AY43" s="118"/>
      <c r="AZ43" s="118"/>
      <c r="BA43" s="118"/>
      <c r="BB43" s="118"/>
      <c r="BC43" s="118"/>
      <c r="BD43" s="118"/>
      <c r="BE43" s="118"/>
      <c r="BF43" s="118"/>
      <c r="BG43" s="118"/>
      <c r="BH43" s="118"/>
      <c r="BI43" s="118"/>
      <c r="BJ43" s="118"/>
      <c r="BK43" s="118"/>
      <c r="BL43" s="118"/>
      <c r="BM43" s="118"/>
    </row>
    <row r="44" spans="1:65" ht="17" thickBot="1">
      <c r="D44">
        <v>40</v>
      </c>
      <c r="E44" s="117" t="s">
        <v>149</v>
      </c>
      <c r="F44" s="119">
        <f t="shared" ref="F44:AO44" si="50">SUM(F39:F43)</f>
        <v>1416.6666666666667</v>
      </c>
      <c r="G44" s="119">
        <f t="shared" si="50"/>
        <v>1416.6666666666667</v>
      </c>
      <c r="H44" s="119">
        <f t="shared" si="50"/>
        <v>1416.6666666666667</v>
      </c>
      <c r="I44" s="119">
        <f t="shared" si="50"/>
        <v>1416.6666666666667</v>
      </c>
      <c r="J44" s="119">
        <f t="shared" si="50"/>
        <v>1416.6666666666667</v>
      </c>
      <c r="K44" s="119">
        <f t="shared" si="50"/>
        <v>3416.6666666666665</v>
      </c>
      <c r="L44" s="119">
        <f t="shared" si="50"/>
        <v>3416.6666666666665</v>
      </c>
      <c r="M44" s="119">
        <f t="shared" si="50"/>
        <v>4500</v>
      </c>
      <c r="N44" s="119">
        <f t="shared" si="50"/>
        <v>4500</v>
      </c>
      <c r="O44" s="119">
        <f t="shared" si="50"/>
        <v>4500</v>
      </c>
      <c r="P44" s="119">
        <f t="shared" si="50"/>
        <v>4500</v>
      </c>
      <c r="Q44" s="119">
        <f t="shared" si="50"/>
        <v>6500</v>
      </c>
      <c r="R44" s="119">
        <f t="shared" si="50"/>
        <v>6500</v>
      </c>
      <c r="S44" s="119">
        <f t="shared" si="50"/>
        <v>6500</v>
      </c>
      <c r="T44" s="119">
        <f t="shared" si="50"/>
        <v>6500</v>
      </c>
      <c r="U44" s="119">
        <f t="shared" si="50"/>
        <v>6500</v>
      </c>
      <c r="V44" s="119">
        <f t="shared" si="50"/>
        <v>6500</v>
      </c>
      <c r="W44" s="119">
        <f t="shared" si="50"/>
        <v>6500</v>
      </c>
      <c r="X44" s="119">
        <f t="shared" si="50"/>
        <v>6500</v>
      </c>
      <c r="Y44" s="119">
        <f t="shared" si="50"/>
        <v>7250</v>
      </c>
      <c r="Z44" s="119">
        <f t="shared" si="50"/>
        <v>6250</v>
      </c>
      <c r="AA44" s="119">
        <f t="shared" si="50"/>
        <v>6250</v>
      </c>
      <c r="AB44" s="119">
        <f t="shared" si="50"/>
        <v>6250</v>
      </c>
      <c r="AC44" s="119">
        <f t="shared" si="50"/>
        <v>7250</v>
      </c>
      <c r="AD44" s="119">
        <f t="shared" si="50"/>
        <v>7250</v>
      </c>
      <c r="AE44" s="119">
        <f t="shared" si="50"/>
        <v>7250</v>
      </c>
      <c r="AF44" s="119">
        <f t="shared" si="50"/>
        <v>7250</v>
      </c>
      <c r="AG44" s="119">
        <f t="shared" si="50"/>
        <v>7250</v>
      </c>
      <c r="AH44" s="119">
        <f t="shared" si="50"/>
        <v>7250</v>
      </c>
      <c r="AI44" s="119">
        <f t="shared" si="50"/>
        <v>7250</v>
      </c>
      <c r="AJ44" s="119">
        <f t="shared" si="50"/>
        <v>7250</v>
      </c>
      <c r="AK44" s="119">
        <f t="shared" si="50"/>
        <v>7250</v>
      </c>
      <c r="AL44" s="119">
        <f t="shared" si="50"/>
        <v>7250</v>
      </c>
      <c r="AM44" s="119">
        <f t="shared" si="50"/>
        <v>7250</v>
      </c>
      <c r="AN44" s="119">
        <f t="shared" si="50"/>
        <v>7250</v>
      </c>
      <c r="AO44" s="119">
        <f t="shared" si="50"/>
        <v>7250</v>
      </c>
      <c r="AP44" s="119">
        <f t="shared" ref="AP44:BB44" si="51">SUM(AP39:AP43)</f>
        <v>7250</v>
      </c>
      <c r="AQ44" s="119">
        <f t="shared" si="51"/>
        <v>7250</v>
      </c>
      <c r="AR44" s="119">
        <f t="shared" si="51"/>
        <v>7250</v>
      </c>
      <c r="AS44" s="119">
        <f t="shared" si="51"/>
        <v>7250</v>
      </c>
      <c r="AT44" s="119">
        <f t="shared" si="51"/>
        <v>7250</v>
      </c>
      <c r="AU44" s="119">
        <f t="shared" si="51"/>
        <v>7250</v>
      </c>
      <c r="AV44" s="119">
        <f t="shared" si="51"/>
        <v>7250</v>
      </c>
      <c r="AW44" s="119">
        <f t="shared" si="51"/>
        <v>7250</v>
      </c>
      <c r="AX44" s="119">
        <f t="shared" si="51"/>
        <v>7250</v>
      </c>
      <c r="AY44" s="119">
        <f t="shared" si="51"/>
        <v>7250</v>
      </c>
      <c r="AZ44" s="119">
        <f t="shared" si="51"/>
        <v>7250</v>
      </c>
      <c r="BA44" s="119">
        <f t="shared" si="51"/>
        <v>7250</v>
      </c>
      <c r="BB44" s="119">
        <f t="shared" si="51"/>
        <v>7250</v>
      </c>
      <c r="BC44" s="119">
        <f t="shared" ref="BC44:BM44" si="52">SUM(BC39:BC43)</f>
        <v>7250</v>
      </c>
      <c r="BD44" s="119">
        <f t="shared" si="52"/>
        <v>7250</v>
      </c>
      <c r="BE44" s="119">
        <f t="shared" si="52"/>
        <v>7250</v>
      </c>
      <c r="BF44" s="119">
        <f t="shared" si="52"/>
        <v>7250</v>
      </c>
      <c r="BG44" s="119">
        <f t="shared" si="52"/>
        <v>7250</v>
      </c>
      <c r="BH44" s="119">
        <f t="shared" si="52"/>
        <v>7250</v>
      </c>
      <c r="BI44" s="119">
        <f t="shared" si="52"/>
        <v>7250</v>
      </c>
      <c r="BJ44" s="119">
        <f t="shared" si="52"/>
        <v>7250</v>
      </c>
      <c r="BK44" s="119">
        <f t="shared" si="52"/>
        <v>7250</v>
      </c>
      <c r="BL44" s="119">
        <f t="shared" si="52"/>
        <v>7250</v>
      </c>
      <c r="BM44" s="119">
        <f t="shared" si="52"/>
        <v>4250</v>
      </c>
    </row>
    <row r="45" spans="1:65" ht="17" thickTop="1">
      <c r="D45">
        <v>41</v>
      </c>
    </row>
    <row r="46" spans="1:65">
      <c r="D46">
        <v>42</v>
      </c>
      <c r="F46" s="115" t="str">
        <f t="shared" ref="F46:BM46" si="53">F$3</f>
        <v>$</v>
      </c>
      <c r="G46" s="115" t="str">
        <f t="shared" si="53"/>
        <v>$</v>
      </c>
      <c r="H46" s="115" t="str">
        <f t="shared" si="53"/>
        <v>$</v>
      </c>
      <c r="I46" s="115" t="str">
        <f t="shared" si="53"/>
        <v>$</v>
      </c>
      <c r="J46" s="115" t="str">
        <f t="shared" si="53"/>
        <v>$</v>
      </c>
      <c r="K46" s="115" t="str">
        <f t="shared" si="53"/>
        <v>$</v>
      </c>
      <c r="L46" s="115" t="str">
        <f t="shared" si="53"/>
        <v>$</v>
      </c>
      <c r="M46" s="115" t="str">
        <f t="shared" si="53"/>
        <v>$</v>
      </c>
      <c r="N46" s="115" t="str">
        <f t="shared" si="53"/>
        <v>$</v>
      </c>
      <c r="O46" s="115" t="str">
        <f t="shared" si="53"/>
        <v>$</v>
      </c>
      <c r="P46" s="115" t="str">
        <f t="shared" si="53"/>
        <v>$</v>
      </c>
      <c r="Q46" s="115" t="str">
        <f t="shared" si="53"/>
        <v>$</v>
      </c>
      <c r="R46" s="115" t="str">
        <f t="shared" si="53"/>
        <v>$</v>
      </c>
      <c r="S46" s="115" t="str">
        <f t="shared" si="53"/>
        <v>$</v>
      </c>
      <c r="T46" s="115" t="str">
        <f t="shared" si="53"/>
        <v>$</v>
      </c>
      <c r="U46" s="115" t="str">
        <f t="shared" si="53"/>
        <v>$</v>
      </c>
      <c r="V46" s="115" t="str">
        <f t="shared" si="53"/>
        <v>$</v>
      </c>
      <c r="W46" s="115" t="str">
        <f t="shared" si="53"/>
        <v>$</v>
      </c>
      <c r="X46" s="115" t="str">
        <f t="shared" si="53"/>
        <v>$</v>
      </c>
      <c r="Y46" s="115" t="str">
        <f t="shared" si="53"/>
        <v>$</v>
      </c>
      <c r="Z46" s="115" t="str">
        <f t="shared" si="53"/>
        <v>$</v>
      </c>
      <c r="AA46" s="115" t="str">
        <f t="shared" si="53"/>
        <v>$</v>
      </c>
      <c r="AB46" s="115" t="str">
        <f t="shared" si="53"/>
        <v>$</v>
      </c>
      <c r="AC46" s="115" t="str">
        <f t="shared" si="53"/>
        <v>$</v>
      </c>
      <c r="AD46" s="115" t="str">
        <f t="shared" si="53"/>
        <v>$</v>
      </c>
      <c r="AE46" s="115" t="str">
        <f t="shared" si="53"/>
        <v>$</v>
      </c>
      <c r="AF46" s="115" t="str">
        <f t="shared" si="53"/>
        <v>$</v>
      </c>
      <c r="AG46" s="115" t="str">
        <f t="shared" si="53"/>
        <v>$</v>
      </c>
      <c r="AH46" s="115" t="str">
        <f t="shared" si="53"/>
        <v>$</v>
      </c>
      <c r="AI46" s="115" t="str">
        <f t="shared" si="53"/>
        <v>$</v>
      </c>
      <c r="AJ46" s="115" t="str">
        <f t="shared" si="53"/>
        <v>$</v>
      </c>
      <c r="AK46" s="115" t="str">
        <f t="shared" si="53"/>
        <v>$</v>
      </c>
      <c r="AL46" s="115" t="str">
        <f t="shared" si="53"/>
        <v>$</v>
      </c>
      <c r="AM46" s="115" t="str">
        <f t="shared" si="53"/>
        <v>$</v>
      </c>
      <c r="AN46" s="115" t="str">
        <f t="shared" si="53"/>
        <v>$</v>
      </c>
      <c r="AO46" s="115" t="str">
        <f t="shared" si="53"/>
        <v>$</v>
      </c>
      <c r="AP46" s="115" t="str">
        <f t="shared" si="53"/>
        <v>$</v>
      </c>
      <c r="AQ46" s="115" t="str">
        <f t="shared" si="53"/>
        <v>$</v>
      </c>
      <c r="AR46" s="115" t="str">
        <f t="shared" si="53"/>
        <v>$</v>
      </c>
      <c r="AS46" s="115" t="str">
        <f t="shared" si="53"/>
        <v>$</v>
      </c>
      <c r="AT46" s="115" t="str">
        <f t="shared" si="53"/>
        <v>$</v>
      </c>
      <c r="AU46" s="115" t="str">
        <f t="shared" si="53"/>
        <v>$</v>
      </c>
      <c r="AV46" s="115" t="str">
        <f t="shared" si="53"/>
        <v>$</v>
      </c>
      <c r="AW46" s="115" t="str">
        <f t="shared" si="53"/>
        <v>$</v>
      </c>
      <c r="AX46" s="115" t="str">
        <f t="shared" si="53"/>
        <v>$</v>
      </c>
      <c r="AY46" s="115" t="str">
        <f t="shared" si="53"/>
        <v>$</v>
      </c>
      <c r="AZ46" s="115" t="str">
        <f t="shared" si="53"/>
        <v>$</v>
      </c>
      <c r="BA46" s="115" t="str">
        <f t="shared" si="53"/>
        <v>$</v>
      </c>
      <c r="BB46" s="115" t="str">
        <f t="shared" si="53"/>
        <v>$</v>
      </c>
      <c r="BC46" s="115" t="str">
        <f t="shared" si="53"/>
        <v>$</v>
      </c>
      <c r="BD46" s="115" t="str">
        <f t="shared" si="53"/>
        <v>$</v>
      </c>
      <c r="BE46" s="115" t="str">
        <f t="shared" si="53"/>
        <v>$</v>
      </c>
      <c r="BF46" s="115" t="str">
        <f t="shared" si="53"/>
        <v>$</v>
      </c>
      <c r="BG46" s="115" t="str">
        <f t="shared" si="53"/>
        <v>$</v>
      </c>
      <c r="BH46" s="115" t="str">
        <f t="shared" si="53"/>
        <v>$</v>
      </c>
      <c r="BI46" s="115" t="str">
        <f t="shared" si="53"/>
        <v>$</v>
      </c>
      <c r="BJ46" s="115" t="str">
        <f t="shared" si="53"/>
        <v>$</v>
      </c>
      <c r="BK46" s="115" t="str">
        <f t="shared" si="53"/>
        <v>$</v>
      </c>
      <c r="BL46" s="115" t="str">
        <f t="shared" si="53"/>
        <v>$</v>
      </c>
      <c r="BM46" s="115" t="str">
        <f t="shared" si="53"/>
        <v>$</v>
      </c>
    </row>
    <row r="47" spans="1:65">
      <c r="D47">
        <v>43</v>
      </c>
      <c r="F47" s="6" t="str">
        <f>F$4</f>
        <v>Month 1</v>
      </c>
      <c r="G47" s="6" t="str">
        <f t="shared" ref="G47:BM47" si="54">G$4</f>
        <v>Month 2</v>
      </c>
      <c r="H47" s="6" t="str">
        <f t="shared" si="54"/>
        <v>Month 3</v>
      </c>
      <c r="I47" s="6" t="str">
        <f t="shared" si="54"/>
        <v>Month 4</v>
      </c>
      <c r="J47" s="6" t="str">
        <f t="shared" si="54"/>
        <v>Month 5</v>
      </c>
      <c r="K47" s="6" t="str">
        <f t="shared" si="54"/>
        <v>Month 6</v>
      </c>
      <c r="L47" s="6" t="str">
        <f t="shared" si="54"/>
        <v>Month 7</v>
      </c>
      <c r="M47" s="6" t="str">
        <f t="shared" si="54"/>
        <v>Month 8</v>
      </c>
      <c r="N47" s="6" t="str">
        <f t="shared" si="54"/>
        <v>Month 9</v>
      </c>
      <c r="O47" s="6" t="str">
        <f t="shared" si="54"/>
        <v>Month 10</v>
      </c>
      <c r="P47" s="6" t="str">
        <f t="shared" si="54"/>
        <v>Month 11</v>
      </c>
      <c r="Q47" s="6" t="str">
        <f t="shared" si="54"/>
        <v>Month 12</v>
      </c>
      <c r="R47" s="4" t="str">
        <f t="shared" si="54"/>
        <v>Month 13</v>
      </c>
      <c r="S47" s="4" t="str">
        <f t="shared" si="54"/>
        <v>Month 14</v>
      </c>
      <c r="T47" s="4" t="str">
        <f t="shared" si="54"/>
        <v>Month 15</v>
      </c>
      <c r="U47" s="4" t="str">
        <f t="shared" si="54"/>
        <v>Month 16</v>
      </c>
      <c r="V47" s="4" t="str">
        <f t="shared" si="54"/>
        <v>Month 17</v>
      </c>
      <c r="W47" s="4" t="str">
        <f t="shared" si="54"/>
        <v>Month 18</v>
      </c>
      <c r="X47" s="4" t="str">
        <f t="shared" si="54"/>
        <v>Month 19</v>
      </c>
      <c r="Y47" s="4" t="str">
        <f t="shared" si="54"/>
        <v>Month 20</v>
      </c>
      <c r="Z47" s="4" t="str">
        <f t="shared" si="54"/>
        <v>Month 21</v>
      </c>
      <c r="AA47" s="4" t="str">
        <f t="shared" si="54"/>
        <v>Month 22</v>
      </c>
      <c r="AB47" s="4" t="str">
        <f t="shared" si="54"/>
        <v>Month 23</v>
      </c>
      <c r="AC47" s="4" t="str">
        <f t="shared" si="54"/>
        <v>Month 24</v>
      </c>
      <c r="AD47" s="6" t="str">
        <f t="shared" si="54"/>
        <v>Month 25</v>
      </c>
      <c r="AE47" s="6" t="str">
        <f t="shared" si="54"/>
        <v>Month 26</v>
      </c>
      <c r="AF47" s="6" t="str">
        <f t="shared" si="54"/>
        <v>Month 27</v>
      </c>
      <c r="AG47" s="6" t="str">
        <f t="shared" si="54"/>
        <v>Month 28</v>
      </c>
      <c r="AH47" s="6" t="str">
        <f t="shared" si="54"/>
        <v>Month 29</v>
      </c>
      <c r="AI47" s="6" t="str">
        <f t="shared" si="54"/>
        <v>Month 30</v>
      </c>
      <c r="AJ47" s="6" t="str">
        <f t="shared" si="54"/>
        <v>Month 31</v>
      </c>
      <c r="AK47" s="6" t="str">
        <f t="shared" si="54"/>
        <v>Month 32</v>
      </c>
      <c r="AL47" s="6" t="str">
        <f t="shared" si="54"/>
        <v>Month 33</v>
      </c>
      <c r="AM47" s="6" t="str">
        <f t="shared" si="54"/>
        <v>Month 34</v>
      </c>
      <c r="AN47" s="6" t="str">
        <f t="shared" si="54"/>
        <v>Month 35</v>
      </c>
      <c r="AO47" s="6" t="str">
        <f t="shared" si="54"/>
        <v>Month 36</v>
      </c>
      <c r="AP47" s="4" t="str">
        <f t="shared" si="54"/>
        <v>Month 37</v>
      </c>
      <c r="AQ47" s="4" t="str">
        <f t="shared" si="54"/>
        <v>Month 38</v>
      </c>
      <c r="AR47" s="4" t="str">
        <f t="shared" si="54"/>
        <v>Month 39</v>
      </c>
      <c r="AS47" s="4" t="str">
        <f t="shared" si="54"/>
        <v>Month 40</v>
      </c>
      <c r="AT47" s="4" t="str">
        <f t="shared" si="54"/>
        <v>Month 41</v>
      </c>
      <c r="AU47" s="4" t="str">
        <f t="shared" si="54"/>
        <v>Month 42</v>
      </c>
      <c r="AV47" s="4" t="str">
        <f t="shared" si="54"/>
        <v>Month 43</v>
      </c>
      <c r="AW47" s="4" t="str">
        <f t="shared" si="54"/>
        <v>Month 44</v>
      </c>
      <c r="AX47" s="4" t="str">
        <f t="shared" si="54"/>
        <v>Month 45</v>
      </c>
      <c r="AY47" s="4" t="str">
        <f t="shared" si="54"/>
        <v>Month 46</v>
      </c>
      <c r="AZ47" s="4" t="str">
        <f t="shared" si="54"/>
        <v>Month 47</v>
      </c>
      <c r="BA47" s="4" t="str">
        <f t="shared" si="54"/>
        <v>Month 48</v>
      </c>
      <c r="BB47" s="6" t="str">
        <f t="shared" si="54"/>
        <v>Month 49</v>
      </c>
      <c r="BC47" s="6" t="str">
        <f t="shared" si="54"/>
        <v>Month 50</v>
      </c>
      <c r="BD47" s="6" t="str">
        <f t="shared" si="54"/>
        <v>Month 51</v>
      </c>
      <c r="BE47" s="6" t="str">
        <f t="shared" si="54"/>
        <v>Month 52</v>
      </c>
      <c r="BF47" s="6" t="str">
        <f t="shared" si="54"/>
        <v>Month 53</v>
      </c>
      <c r="BG47" s="6" t="str">
        <f t="shared" si="54"/>
        <v>Month 54</v>
      </c>
      <c r="BH47" s="6" t="str">
        <f t="shared" si="54"/>
        <v>Month 55</v>
      </c>
      <c r="BI47" s="6" t="str">
        <f t="shared" si="54"/>
        <v>Month 56</v>
      </c>
      <c r="BJ47" s="6" t="str">
        <f t="shared" si="54"/>
        <v>Month 57</v>
      </c>
      <c r="BK47" s="6" t="str">
        <f t="shared" si="54"/>
        <v>Month 58</v>
      </c>
      <c r="BL47" s="6" t="str">
        <f t="shared" si="54"/>
        <v>Month 59</v>
      </c>
      <c r="BM47" s="6" t="str">
        <f t="shared" si="54"/>
        <v>Month 60</v>
      </c>
    </row>
    <row r="48" spans="1:65">
      <c r="D48">
        <v>44</v>
      </c>
      <c r="E48" s="117" t="s">
        <v>138</v>
      </c>
      <c r="F48">
        <v>1</v>
      </c>
      <c r="G48">
        <v>2</v>
      </c>
      <c r="H48">
        <v>3</v>
      </c>
      <c r="I48">
        <v>4</v>
      </c>
      <c r="J48">
        <v>5</v>
      </c>
      <c r="K48">
        <v>6</v>
      </c>
      <c r="L48">
        <v>7</v>
      </c>
      <c r="M48">
        <v>8</v>
      </c>
      <c r="N48">
        <v>9</v>
      </c>
      <c r="O48">
        <v>10</v>
      </c>
      <c r="P48">
        <v>11</v>
      </c>
      <c r="Q48">
        <v>12</v>
      </c>
      <c r="R48">
        <v>13</v>
      </c>
      <c r="S48">
        <v>14</v>
      </c>
      <c r="T48">
        <v>15</v>
      </c>
      <c r="U48">
        <v>16</v>
      </c>
      <c r="V48">
        <v>17</v>
      </c>
      <c r="W48">
        <v>18</v>
      </c>
      <c r="X48">
        <v>19</v>
      </c>
      <c r="Y48">
        <v>20</v>
      </c>
      <c r="Z48">
        <v>21</v>
      </c>
      <c r="AA48">
        <v>22</v>
      </c>
      <c r="AB48">
        <v>23</v>
      </c>
      <c r="AC48">
        <v>24</v>
      </c>
      <c r="AD48">
        <v>25</v>
      </c>
      <c r="AE48">
        <v>26</v>
      </c>
      <c r="AF48">
        <v>27</v>
      </c>
      <c r="AG48">
        <v>28</v>
      </c>
      <c r="AH48">
        <v>29</v>
      </c>
      <c r="AI48">
        <v>30</v>
      </c>
      <c r="AJ48">
        <v>31</v>
      </c>
      <c r="AK48">
        <v>32</v>
      </c>
      <c r="AL48">
        <v>33</v>
      </c>
      <c r="AM48">
        <v>34</v>
      </c>
      <c r="AN48">
        <v>35</v>
      </c>
      <c r="AO48">
        <v>36</v>
      </c>
      <c r="AP48">
        <v>37</v>
      </c>
      <c r="AQ48">
        <v>38</v>
      </c>
      <c r="AR48">
        <v>39</v>
      </c>
      <c r="AS48">
        <v>40</v>
      </c>
      <c r="AT48">
        <v>41</v>
      </c>
      <c r="AU48">
        <v>42</v>
      </c>
      <c r="AV48">
        <v>43</v>
      </c>
      <c r="AW48">
        <v>44</v>
      </c>
      <c r="AX48">
        <v>45</v>
      </c>
      <c r="AY48">
        <v>46</v>
      </c>
      <c r="AZ48">
        <v>47</v>
      </c>
      <c r="BA48">
        <v>48</v>
      </c>
      <c r="BB48">
        <v>49</v>
      </c>
      <c r="BC48">
        <v>50</v>
      </c>
      <c r="BD48">
        <v>51</v>
      </c>
      <c r="BE48">
        <v>52</v>
      </c>
      <c r="BF48">
        <v>53</v>
      </c>
      <c r="BG48">
        <v>54</v>
      </c>
      <c r="BH48">
        <v>55</v>
      </c>
      <c r="BI48">
        <v>56</v>
      </c>
      <c r="BJ48">
        <v>57</v>
      </c>
      <c r="BK48">
        <v>58</v>
      </c>
      <c r="BL48">
        <v>59</v>
      </c>
      <c r="BM48">
        <v>60</v>
      </c>
    </row>
    <row r="49" spans="1:117">
      <c r="D49">
        <v>45</v>
      </c>
      <c r="F49" s="152"/>
      <c r="G49" s="152"/>
      <c r="L49" s="36"/>
      <c r="M49" s="36"/>
      <c r="N49" s="36"/>
      <c r="O49" s="36"/>
      <c r="P49" s="36"/>
      <c r="Q49" s="36"/>
      <c r="R49" s="36"/>
      <c r="S49" s="36"/>
      <c r="T49" s="36"/>
      <c r="U49" s="36"/>
      <c r="V49" s="36"/>
      <c r="W49" s="36"/>
      <c r="X49" s="36"/>
      <c r="Y49" s="36"/>
      <c r="Z49" s="36"/>
      <c r="AA49" s="36"/>
      <c r="AB49" s="36"/>
      <c r="AC49" s="36"/>
      <c r="AD49" s="36"/>
      <c r="AE49" s="36"/>
      <c r="AF49" s="36"/>
      <c r="AG49" s="36"/>
      <c r="AH49" s="36"/>
      <c r="AI49" s="36"/>
      <c r="AJ49" s="36"/>
      <c r="AK49" s="36"/>
      <c r="AL49" s="36"/>
      <c r="AM49" s="36"/>
      <c r="AN49" s="36"/>
      <c r="AO49" s="36"/>
      <c r="AP49" s="36"/>
      <c r="AQ49" s="36"/>
      <c r="AR49" s="36"/>
      <c r="AS49" s="36"/>
      <c r="AT49" s="36"/>
      <c r="AU49" s="36"/>
      <c r="AV49" s="36"/>
      <c r="AW49" s="36"/>
      <c r="AX49" s="36"/>
      <c r="AY49" s="36"/>
      <c r="AZ49" s="36"/>
      <c r="BA49" s="36"/>
      <c r="BB49" s="36"/>
      <c r="BC49" s="36"/>
      <c r="BD49" s="36"/>
      <c r="BE49" s="36"/>
      <c r="BF49" s="36"/>
      <c r="BG49" s="36"/>
      <c r="BH49" s="36"/>
      <c r="BI49" s="36"/>
      <c r="BJ49" s="36"/>
      <c r="BK49" s="36"/>
      <c r="BL49" s="36"/>
      <c r="BM49" s="36"/>
      <c r="BN49" s="36"/>
      <c r="BO49" s="36"/>
      <c r="BP49" s="36"/>
      <c r="BQ49" s="36"/>
      <c r="BR49" s="36"/>
      <c r="BS49" s="36"/>
    </row>
    <row r="50" spans="1:117" s="163" customFormat="1">
      <c r="A50"/>
      <c r="B50"/>
      <c r="C50"/>
      <c r="D50">
        <v>46</v>
      </c>
      <c r="E50"/>
      <c r="F50" s="152"/>
      <c r="G50" s="152"/>
      <c r="H50"/>
      <c r="I50"/>
      <c r="J50"/>
      <c r="K50"/>
      <c r="L50" s="36"/>
      <c r="M50" s="36"/>
      <c r="N50" s="36"/>
      <c r="O50" s="36"/>
      <c r="P50" s="36"/>
      <c r="Q50" s="36"/>
      <c r="R50" s="36"/>
      <c r="S50" s="36"/>
      <c r="T50" s="36"/>
      <c r="U50" s="36"/>
      <c r="V50" s="36"/>
      <c r="W50" s="36"/>
      <c r="X50" s="36"/>
      <c r="Y50" s="36"/>
      <c r="Z50" s="36"/>
      <c r="AA50" s="36"/>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6"/>
      <c r="BP50" s="36"/>
      <c r="BQ50" s="36"/>
      <c r="BR50" s="36"/>
      <c r="BS50" s="36"/>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row>
    <row r="51" spans="1:117" s="163" customFormat="1">
      <c r="A51"/>
      <c r="B51"/>
      <c r="C51"/>
      <c r="D51">
        <v>47</v>
      </c>
      <c r="E51"/>
      <c r="F51" s="152"/>
      <c r="G51" s="152"/>
      <c r="H51"/>
      <c r="I51"/>
      <c r="J51"/>
      <c r="K51"/>
      <c r="L51" s="36"/>
      <c r="M51" s="36"/>
      <c r="N51" s="36"/>
      <c r="O51" s="36"/>
      <c r="P51" s="36"/>
      <c r="Q51" s="36"/>
      <c r="R51" s="36"/>
      <c r="S51" s="36"/>
      <c r="T51" s="36"/>
      <c r="U51" s="36"/>
      <c r="V51" s="36"/>
      <c r="W51" s="36"/>
      <c r="X51" s="36"/>
      <c r="Y51" s="36"/>
      <c r="Z51" s="36"/>
      <c r="AA51" s="36"/>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6"/>
      <c r="BP51" s="36"/>
      <c r="BQ51" s="36"/>
      <c r="BR51" s="36"/>
      <c r="BS51" s="36"/>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row>
    <row r="52" spans="1:117" s="163" customFormat="1">
      <c r="A52"/>
      <c r="B52"/>
      <c r="C52"/>
      <c r="D52">
        <v>48</v>
      </c>
      <c r="E52"/>
      <c r="F52" s="152"/>
      <c r="G52" s="1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row>
    <row r="53" spans="1:117" s="163" customFormat="1">
      <c r="A53"/>
      <c r="B53"/>
      <c r="C53"/>
      <c r="D53">
        <v>49</v>
      </c>
      <c r="E53"/>
      <c r="F53" s="152"/>
      <c r="G53" s="152"/>
      <c r="H53" s="36"/>
      <c r="I53" s="36"/>
      <c r="J53" s="36"/>
      <c r="K53" s="36"/>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row>
    <row r="54" spans="1:117">
      <c r="D54">
        <v>50</v>
      </c>
      <c r="E54" t="s">
        <v>420</v>
      </c>
      <c r="F54" s="152"/>
      <c r="G54" s="152"/>
      <c r="H54" s="152"/>
      <c r="I54" s="189">
        <v>20000</v>
      </c>
      <c r="J54" s="152">
        <v>17000</v>
      </c>
      <c r="K54" s="152">
        <v>17000</v>
      </c>
      <c r="L54" s="152">
        <v>17000</v>
      </c>
      <c r="M54" s="152">
        <v>17000</v>
      </c>
      <c r="N54" s="152">
        <v>17000</v>
      </c>
      <c r="O54" s="152">
        <v>17000</v>
      </c>
      <c r="P54" s="152">
        <v>17000</v>
      </c>
      <c r="Q54" s="152">
        <v>17000</v>
      </c>
      <c r="R54" s="152">
        <v>17000</v>
      </c>
      <c r="S54" s="152">
        <v>17000</v>
      </c>
      <c r="T54" s="152">
        <v>17000</v>
      </c>
      <c r="U54" s="152">
        <v>17000</v>
      </c>
      <c r="V54" s="152">
        <v>17000</v>
      </c>
      <c r="W54" s="152">
        <v>17000</v>
      </c>
      <c r="X54" s="152">
        <v>17000</v>
      </c>
      <c r="Y54" s="152">
        <v>17000</v>
      </c>
      <c r="Z54" s="152">
        <v>17000</v>
      </c>
      <c r="AA54" s="152">
        <v>17000</v>
      </c>
      <c r="AB54" s="152">
        <v>17000</v>
      </c>
      <c r="AC54" s="152">
        <v>17000</v>
      </c>
      <c r="AD54" s="152">
        <v>17000</v>
      </c>
      <c r="AE54" s="152">
        <v>17000</v>
      </c>
      <c r="AF54" s="152">
        <v>17000</v>
      </c>
      <c r="AG54" s="152">
        <v>17000</v>
      </c>
      <c r="AH54" s="152">
        <v>17000</v>
      </c>
      <c r="AI54" s="152">
        <v>17000</v>
      </c>
      <c r="AJ54" s="152">
        <v>17000</v>
      </c>
      <c r="AK54" s="152">
        <v>17000</v>
      </c>
      <c r="AL54" s="152">
        <v>17000</v>
      </c>
      <c r="AM54" s="152">
        <v>17000</v>
      </c>
      <c r="AN54" s="152">
        <v>17000</v>
      </c>
      <c r="AO54" s="152">
        <v>17000</v>
      </c>
      <c r="AP54" s="152">
        <v>17000</v>
      </c>
      <c r="AQ54" s="152">
        <v>17000</v>
      </c>
      <c r="AR54" s="152">
        <v>17000</v>
      </c>
      <c r="AS54" s="152">
        <v>17000</v>
      </c>
      <c r="AT54" s="152">
        <v>17000</v>
      </c>
      <c r="AU54" s="152">
        <v>17000</v>
      </c>
      <c r="AV54" s="152">
        <v>17000</v>
      </c>
      <c r="AW54" s="152">
        <v>17000</v>
      </c>
      <c r="AX54" s="152">
        <v>17000</v>
      </c>
      <c r="AY54" s="152">
        <v>17000</v>
      </c>
      <c r="AZ54" s="152">
        <v>17000</v>
      </c>
      <c r="BA54" s="152">
        <v>17000</v>
      </c>
      <c r="BB54" s="152">
        <v>17000</v>
      </c>
      <c r="BC54" s="152">
        <v>17000</v>
      </c>
      <c r="BD54" s="152">
        <v>17000</v>
      </c>
      <c r="BE54" s="152">
        <v>17000</v>
      </c>
      <c r="BF54" s="152">
        <v>17000</v>
      </c>
      <c r="BG54" s="152">
        <v>17000</v>
      </c>
      <c r="BH54" s="152">
        <v>17000</v>
      </c>
      <c r="BI54" s="152">
        <v>17000</v>
      </c>
      <c r="BJ54" s="152">
        <v>17000</v>
      </c>
      <c r="BK54" s="152">
        <v>17000</v>
      </c>
      <c r="BL54" s="152">
        <v>17000</v>
      </c>
      <c r="BM54" s="152">
        <v>17000</v>
      </c>
      <c r="BN54" s="36"/>
      <c r="BO54" s="36"/>
      <c r="BP54" s="36"/>
      <c r="BQ54" s="36"/>
      <c r="BR54" s="36"/>
      <c r="BS54" s="36"/>
    </row>
    <row r="55" spans="1:117">
      <c r="D55">
        <v>51</v>
      </c>
      <c r="E55" t="s">
        <v>195</v>
      </c>
      <c r="F55" s="152"/>
      <c r="G55" s="152"/>
      <c r="H55" s="152"/>
      <c r="I55" s="189"/>
      <c r="J55" s="152">
        <v>10000</v>
      </c>
      <c r="K55" s="152">
        <f t="shared" ref="K55:Q55" si="55">J55</f>
        <v>10000</v>
      </c>
      <c r="L55" s="152">
        <f t="shared" si="55"/>
        <v>10000</v>
      </c>
      <c r="M55" s="152">
        <f t="shared" si="55"/>
        <v>10000</v>
      </c>
      <c r="N55" s="152">
        <f t="shared" si="55"/>
        <v>10000</v>
      </c>
      <c r="O55" s="152">
        <f t="shared" si="55"/>
        <v>10000</v>
      </c>
      <c r="P55" s="152">
        <f t="shared" si="55"/>
        <v>10000</v>
      </c>
      <c r="Q55" s="152">
        <f t="shared" si="55"/>
        <v>10000</v>
      </c>
      <c r="R55" s="189">
        <v>20000</v>
      </c>
      <c r="S55" s="152">
        <f>R55</f>
        <v>20000</v>
      </c>
      <c r="T55" s="152">
        <f t="shared" ref="T55:AC55" si="56">S55</f>
        <v>20000</v>
      </c>
      <c r="U55" s="152">
        <f t="shared" si="56"/>
        <v>20000</v>
      </c>
      <c r="V55" s="152">
        <f t="shared" si="56"/>
        <v>20000</v>
      </c>
      <c r="W55" s="152">
        <f t="shared" si="56"/>
        <v>20000</v>
      </c>
      <c r="X55" s="152">
        <f t="shared" si="56"/>
        <v>20000</v>
      </c>
      <c r="Y55" s="152">
        <f t="shared" si="56"/>
        <v>20000</v>
      </c>
      <c r="Z55" s="152">
        <f t="shared" si="56"/>
        <v>20000</v>
      </c>
      <c r="AA55" s="152">
        <f t="shared" si="56"/>
        <v>20000</v>
      </c>
      <c r="AB55" s="152">
        <f t="shared" si="56"/>
        <v>20000</v>
      </c>
      <c r="AC55" s="152">
        <f t="shared" si="56"/>
        <v>20000</v>
      </c>
      <c r="AD55" s="189">
        <v>30000</v>
      </c>
      <c r="AE55" s="152">
        <f t="shared" ref="AE55:AM56" si="57">+AD55</f>
        <v>30000</v>
      </c>
      <c r="AF55" s="152">
        <f t="shared" si="57"/>
        <v>30000</v>
      </c>
      <c r="AG55" s="152">
        <f t="shared" si="57"/>
        <v>30000</v>
      </c>
      <c r="AH55" s="152">
        <f t="shared" si="57"/>
        <v>30000</v>
      </c>
      <c r="AI55" s="152">
        <f t="shared" si="57"/>
        <v>30000</v>
      </c>
      <c r="AJ55" s="152">
        <f t="shared" si="57"/>
        <v>30000</v>
      </c>
      <c r="AK55" s="152">
        <f t="shared" si="57"/>
        <v>30000</v>
      </c>
      <c r="AL55" s="152">
        <f t="shared" si="57"/>
        <v>30000</v>
      </c>
      <c r="AM55" s="152">
        <f t="shared" si="57"/>
        <v>30000</v>
      </c>
      <c r="AN55" s="152">
        <f>+AM55</f>
        <v>30000</v>
      </c>
      <c r="AO55" s="152">
        <f>+AN55</f>
        <v>30000</v>
      </c>
      <c r="AP55" s="189">
        <v>30000</v>
      </c>
      <c r="AQ55" s="152">
        <f t="shared" ref="AQ55:BM55" si="58">+AP55</f>
        <v>30000</v>
      </c>
      <c r="AR55" s="152">
        <f t="shared" si="58"/>
        <v>30000</v>
      </c>
      <c r="AS55" s="152">
        <f t="shared" si="58"/>
        <v>30000</v>
      </c>
      <c r="AT55" s="152">
        <f t="shared" si="58"/>
        <v>30000</v>
      </c>
      <c r="AU55" s="152">
        <f t="shared" si="58"/>
        <v>30000</v>
      </c>
      <c r="AV55" s="152">
        <f t="shared" si="58"/>
        <v>30000</v>
      </c>
      <c r="AW55" s="152">
        <f t="shared" si="58"/>
        <v>30000</v>
      </c>
      <c r="AX55" s="152">
        <f t="shared" si="58"/>
        <v>30000</v>
      </c>
      <c r="AY55" s="152">
        <f t="shared" si="58"/>
        <v>30000</v>
      </c>
      <c r="AZ55" s="152">
        <f t="shared" si="58"/>
        <v>30000</v>
      </c>
      <c r="BA55" s="152">
        <f t="shared" si="58"/>
        <v>30000</v>
      </c>
      <c r="BB55" s="189">
        <v>50000</v>
      </c>
      <c r="BC55" s="152">
        <f t="shared" si="58"/>
        <v>50000</v>
      </c>
      <c r="BD55" s="152">
        <f t="shared" si="58"/>
        <v>50000</v>
      </c>
      <c r="BE55" s="152">
        <f t="shared" si="58"/>
        <v>50000</v>
      </c>
      <c r="BF55" s="152">
        <f t="shared" si="58"/>
        <v>50000</v>
      </c>
      <c r="BG55" s="152">
        <f t="shared" si="58"/>
        <v>50000</v>
      </c>
      <c r="BH55" s="152">
        <f t="shared" si="58"/>
        <v>50000</v>
      </c>
      <c r="BI55" s="152">
        <f t="shared" si="58"/>
        <v>50000</v>
      </c>
      <c r="BJ55" s="152">
        <f t="shared" si="58"/>
        <v>50000</v>
      </c>
      <c r="BK55" s="152">
        <f t="shared" si="58"/>
        <v>50000</v>
      </c>
      <c r="BL55" s="152">
        <f t="shared" si="58"/>
        <v>50000</v>
      </c>
      <c r="BM55" s="152">
        <f t="shared" si="58"/>
        <v>50000</v>
      </c>
    </row>
    <row r="56" spans="1:117">
      <c r="D56">
        <v>52</v>
      </c>
      <c r="E56" t="s">
        <v>196</v>
      </c>
      <c r="F56" s="152"/>
      <c r="G56" s="152"/>
      <c r="H56" s="152"/>
      <c r="I56" s="189"/>
      <c r="J56" s="152">
        <f>I56</f>
        <v>0</v>
      </c>
      <c r="K56" s="152">
        <f t="shared" ref="K56:Q56" si="59">J56</f>
        <v>0</v>
      </c>
      <c r="L56" s="152">
        <f t="shared" si="59"/>
        <v>0</v>
      </c>
      <c r="M56" s="152">
        <f t="shared" si="59"/>
        <v>0</v>
      </c>
      <c r="N56" s="152">
        <f t="shared" si="59"/>
        <v>0</v>
      </c>
      <c r="O56" s="152">
        <f t="shared" si="59"/>
        <v>0</v>
      </c>
      <c r="P56" s="152">
        <f t="shared" si="59"/>
        <v>0</v>
      </c>
      <c r="Q56" s="152">
        <f t="shared" si="59"/>
        <v>0</v>
      </c>
      <c r="R56" s="189">
        <v>0</v>
      </c>
      <c r="S56" s="152">
        <f>R56</f>
        <v>0</v>
      </c>
      <c r="T56" s="152">
        <f t="shared" ref="T56:AC57" si="60">S56</f>
        <v>0</v>
      </c>
      <c r="U56" s="152">
        <f t="shared" si="60"/>
        <v>0</v>
      </c>
      <c r="V56" s="152">
        <f t="shared" si="60"/>
        <v>0</v>
      </c>
      <c r="W56" s="152">
        <f t="shared" si="60"/>
        <v>0</v>
      </c>
      <c r="X56" s="152">
        <f t="shared" si="60"/>
        <v>0</v>
      </c>
      <c r="Y56" s="152">
        <f t="shared" si="60"/>
        <v>0</v>
      </c>
      <c r="Z56" s="152">
        <f t="shared" si="60"/>
        <v>0</v>
      </c>
      <c r="AA56" s="152">
        <f t="shared" si="60"/>
        <v>0</v>
      </c>
      <c r="AB56" s="152">
        <f t="shared" si="60"/>
        <v>0</v>
      </c>
      <c r="AC56" s="152">
        <f t="shared" si="60"/>
        <v>0</v>
      </c>
      <c r="AD56" s="189">
        <v>0</v>
      </c>
      <c r="AE56" s="152">
        <f t="shared" si="57"/>
        <v>0</v>
      </c>
      <c r="AF56" s="152">
        <f t="shared" si="57"/>
        <v>0</v>
      </c>
      <c r="AG56" s="152">
        <f t="shared" si="57"/>
        <v>0</v>
      </c>
      <c r="AH56" s="152">
        <f t="shared" si="57"/>
        <v>0</v>
      </c>
      <c r="AI56" s="152">
        <f t="shared" si="57"/>
        <v>0</v>
      </c>
      <c r="AJ56" s="152">
        <f t="shared" si="57"/>
        <v>0</v>
      </c>
      <c r="AK56" s="152">
        <f t="shared" si="57"/>
        <v>0</v>
      </c>
      <c r="AL56" s="152">
        <f t="shared" si="57"/>
        <v>0</v>
      </c>
      <c r="AM56" s="152">
        <f t="shared" si="57"/>
        <v>0</v>
      </c>
      <c r="AN56" s="152">
        <f>+AM56</f>
        <v>0</v>
      </c>
      <c r="AO56" s="152">
        <f>+AN56</f>
        <v>0</v>
      </c>
      <c r="AP56" s="189">
        <v>0</v>
      </c>
      <c r="AQ56" s="152">
        <f t="shared" ref="AQ56:BM56" si="61">+AP56</f>
        <v>0</v>
      </c>
      <c r="AR56" s="152">
        <f t="shared" si="61"/>
        <v>0</v>
      </c>
      <c r="AS56" s="152">
        <f t="shared" si="61"/>
        <v>0</v>
      </c>
      <c r="AT56" s="152">
        <f t="shared" si="61"/>
        <v>0</v>
      </c>
      <c r="AU56" s="152">
        <f t="shared" si="61"/>
        <v>0</v>
      </c>
      <c r="AV56" s="152">
        <f t="shared" si="61"/>
        <v>0</v>
      </c>
      <c r="AW56" s="152">
        <f t="shared" si="61"/>
        <v>0</v>
      </c>
      <c r="AX56" s="152">
        <f t="shared" si="61"/>
        <v>0</v>
      </c>
      <c r="AY56" s="152">
        <f t="shared" si="61"/>
        <v>0</v>
      </c>
      <c r="AZ56" s="152">
        <f t="shared" si="61"/>
        <v>0</v>
      </c>
      <c r="BA56" s="152">
        <f t="shared" si="61"/>
        <v>0</v>
      </c>
      <c r="BB56" s="189">
        <v>0</v>
      </c>
      <c r="BC56" s="152">
        <f t="shared" si="61"/>
        <v>0</v>
      </c>
      <c r="BD56" s="152">
        <f t="shared" si="61"/>
        <v>0</v>
      </c>
      <c r="BE56" s="152">
        <f t="shared" si="61"/>
        <v>0</v>
      </c>
      <c r="BF56" s="152">
        <f t="shared" si="61"/>
        <v>0</v>
      </c>
      <c r="BG56" s="152">
        <f t="shared" si="61"/>
        <v>0</v>
      </c>
      <c r="BH56" s="152">
        <f t="shared" si="61"/>
        <v>0</v>
      </c>
      <c r="BI56" s="152">
        <f t="shared" si="61"/>
        <v>0</v>
      </c>
      <c r="BJ56" s="152">
        <f t="shared" si="61"/>
        <v>0</v>
      </c>
      <c r="BK56" s="152">
        <f t="shared" si="61"/>
        <v>0</v>
      </c>
      <c r="BL56" s="152">
        <f t="shared" si="61"/>
        <v>0</v>
      </c>
      <c r="BM56" s="152">
        <f t="shared" si="61"/>
        <v>0</v>
      </c>
    </row>
    <row r="57" spans="1:117">
      <c r="D57">
        <v>53</v>
      </c>
      <c r="E57" t="s">
        <v>197</v>
      </c>
      <c r="F57" s="152"/>
      <c r="G57" s="152"/>
      <c r="R57" s="189">
        <v>10000</v>
      </c>
      <c r="S57" s="152">
        <f>R57</f>
        <v>10000</v>
      </c>
      <c r="T57" s="152">
        <f t="shared" si="60"/>
        <v>10000</v>
      </c>
      <c r="U57" s="152">
        <f t="shared" si="60"/>
        <v>10000</v>
      </c>
      <c r="V57" s="152">
        <f t="shared" si="60"/>
        <v>10000</v>
      </c>
      <c r="W57" s="152">
        <f t="shared" si="60"/>
        <v>10000</v>
      </c>
      <c r="X57" s="152">
        <f t="shared" si="60"/>
        <v>10000</v>
      </c>
      <c r="Y57" s="152">
        <f t="shared" si="60"/>
        <v>10000</v>
      </c>
      <c r="Z57" s="152">
        <f t="shared" si="60"/>
        <v>10000</v>
      </c>
      <c r="AA57" s="152">
        <f t="shared" si="60"/>
        <v>10000</v>
      </c>
      <c r="AB57" s="152">
        <f t="shared" si="60"/>
        <v>10000</v>
      </c>
      <c r="AC57" s="152">
        <f t="shared" si="60"/>
        <v>10000</v>
      </c>
      <c r="AD57" s="189">
        <v>10000</v>
      </c>
      <c r="AE57" s="152">
        <f>AD57</f>
        <v>10000</v>
      </c>
      <c r="AF57" s="152">
        <f t="shared" ref="AF57:AO57" si="62">AE57</f>
        <v>10000</v>
      </c>
      <c r="AG57" s="152">
        <f t="shared" si="62"/>
        <v>10000</v>
      </c>
      <c r="AH57" s="152">
        <f t="shared" si="62"/>
        <v>10000</v>
      </c>
      <c r="AI57" s="152">
        <f t="shared" si="62"/>
        <v>10000</v>
      </c>
      <c r="AJ57" s="152">
        <f t="shared" si="62"/>
        <v>10000</v>
      </c>
      <c r="AK57" s="152">
        <f t="shared" si="62"/>
        <v>10000</v>
      </c>
      <c r="AL57" s="152">
        <f t="shared" si="62"/>
        <v>10000</v>
      </c>
      <c r="AM57" s="152">
        <f t="shared" si="62"/>
        <v>10000</v>
      </c>
      <c r="AN57" s="152">
        <f t="shared" si="62"/>
        <v>10000</v>
      </c>
      <c r="AO57" s="152">
        <f t="shared" si="62"/>
        <v>10000</v>
      </c>
      <c r="AP57" s="189">
        <v>10000</v>
      </c>
      <c r="AQ57" s="152">
        <f>AP57</f>
        <v>10000</v>
      </c>
      <c r="AR57" s="152">
        <f t="shared" ref="AR57:BA57" si="63">AQ57</f>
        <v>10000</v>
      </c>
      <c r="AS57" s="152">
        <f t="shared" si="63"/>
        <v>10000</v>
      </c>
      <c r="AT57" s="152">
        <f t="shared" si="63"/>
        <v>10000</v>
      </c>
      <c r="AU57" s="152">
        <f t="shared" si="63"/>
        <v>10000</v>
      </c>
      <c r="AV57" s="152">
        <f t="shared" si="63"/>
        <v>10000</v>
      </c>
      <c r="AW57" s="152">
        <f t="shared" si="63"/>
        <v>10000</v>
      </c>
      <c r="AX57" s="152">
        <f t="shared" si="63"/>
        <v>10000</v>
      </c>
      <c r="AY57" s="152">
        <f t="shared" si="63"/>
        <v>10000</v>
      </c>
      <c r="AZ57" s="152">
        <f t="shared" si="63"/>
        <v>10000</v>
      </c>
      <c r="BA57" s="152">
        <f t="shared" si="63"/>
        <v>10000</v>
      </c>
      <c r="BB57" s="189">
        <v>10000</v>
      </c>
      <c r="BC57" s="152">
        <f>BB57</f>
        <v>10000</v>
      </c>
      <c r="BD57" s="152">
        <f t="shared" ref="BD57:BM57" si="64">BC57</f>
        <v>10000</v>
      </c>
      <c r="BE57" s="152">
        <f t="shared" si="64"/>
        <v>10000</v>
      </c>
      <c r="BF57" s="152">
        <f t="shared" si="64"/>
        <v>10000</v>
      </c>
      <c r="BG57" s="152">
        <f t="shared" si="64"/>
        <v>10000</v>
      </c>
      <c r="BH57" s="152">
        <f t="shared" si="64"/>
        <v>10000</v>
      </c>
      <c r="BI57" s="152">
        <f t="shared" si="64"/>
        <v>10000</v>
      </c>
      <c r="BJ57" s="152">
        <f t="shared" si="64"/>
        <v>10000</v>
      </c>
      <c r="BK57" s="152">
        <f t="shared" si="64"/>
        <v>10000</v>
      </c>
      <c r="BL57" s="152">
        <f t="shared" si="64"/>
        <v>10000</v>
      </c>
      <c r="BM57" s="152">
        <f t="shared" si="64"/>
        <v>10000</v>
      </c>
    </row>
    <row r="58" spans="1:117">
      <c r="D58">
        <v>54</v>
      </c>
      <c r="E58" t="s">
        <v>198</v>
      </c>
      <c r="F58" s="152"/>
      <c r="G58" s="152"/>
      <c r="O58" s="36"/>
      <c r="P58" s="36"/>
      <c r="Q58" s="36"/>
      <c r="R58" s="36"/>
      <c r="S58" s="36"/>
      <c r="T58" s="36"/>
      <c r="U58" s="36"/>
      <c r="V58" s="36"/>
      <c r="W58" s="36"/>
      <c r="X58" s="36"/>
      <c r="Y58" s="36"/>
      <c r="Z58" s="36"/>
      <c r="AA58" s="36"/>
      <c r="AB58" s="36"/>
      <c r="AC58" s="36"/>
      <c r="AD58" s="36"/>
      <c r="AE58" s="36"/>
      <c r="AF58" s="36"/>
      <c r="AG58" s="36"/>
      <c r="AH58" s="36"/>
      <c r="AI58" s="36"/>
      <c r="AJ58" s="36"/>
      <c r="AK58" s="36"/>
      <c r="AL58" s="36"/>
      <c r="AM58" s="36"/>
      <c r="AN58" s="36"/>
      <c r="AO58" s="36"/>
      <c r="AP58" s="189">
        <v>10000</v>
      </c>
      <c r="AQ58" s="36">
        <f>AP58</f>
        <v>10000</v>
      </c>
      <c r="AR58" s="36">
        <f t="shared" ref="AR58:BA58" si="65">AQ58</f>
        <v>10000</v>
      </c>
      <c r="AS58" s="36">
        <f t="shared" si="65"/>
        <v>10000</v>
      </c>
      <c r="AT58" s="36">
        <f t="shared" si="65"/>
        <v>10000</v>
      </c>
      <c r="AU58" s="36">
        <f t="shared" si="65"/>
        <v>10000</v>
      </c>
      <c r="AV58" s="36">
        <f t="shared" si="65"/>
        <v>10000</v>
      </c>
      <c r="AW58" s="36">
        <f t="shared" si="65"/>
        <v>10000</v>
      </c>
      <c r="AX58" s="36">
        <f t="shared" si="65"/>
        <v>10000</v>
      </c>
      <c r="AY58" s="36">
        <f t="shared" si="65"/>
        <v>10000</v>
      </c>
      <c r="AZ58" s="36">
        <f t="shared" si="65"/>
        <v>10000</v>
      </c>
      <c r="BA58" s="36">
        <f t="shared" si="65"/>
        <v>10000</v>
      </c>
      <c r="BB58" s="165">
        <v>10000</v>
      </c>
      <c r="BC58" s="36">
        <f>BB58</f>
        <v>10000</v>
      </c>
      <c r="BD58" s="36">
        <f t="shared" ref="BD58:BM58" si="66">BC58</f>
        <v>10000</v>
      </c>
      <c r="BE58" s="36">
        <f t="shared" si="66"/>
        <v>10000</v>
      </c>
      <c r="BF58" s="36">
        <f t="shared" si="66"/>
        <v>10000</v>
      </c>
      <c r="BG58" s="36">
        <f t="shared" si="66"/>
        <v>10000</v>
      </c>
      <c r="BH58" s="36">
        <f t="shared" si="66"/>
        <v>10000</v>
      </c>
      <c r="BI58" s="36">
        <f t="shared" si="66"/>
        <v>10000</v>
      </c>
      <c r="BJ58" s="36">
        <f t="shared" si="66"/>
        <v>10000</v>
      </c>
      <c r="BK58" s="36">
        <f t="shared" si="66"/>
        <v>10000</v>
      </c>
      <c r="BL58" s="36">
        <f t="shared" si="66"/>
        <v>10000</v>
      </c>
      <c r="BM58" s="36">
        <f t="shared" si="66"/>
        <v>10000</v>
      </c>
      <c r="BN58" s="36"/>
      <c r="BO58" s="36"/>
      <c r="BP58" s="36"/>
      <c r="BQ58" s="36"/>
      <c r="BR58" s="36"/>
      <c r="BS58" s="36"/>
    </row>
    <row r="59" spans="1:117">
      <c r="D59">
        <v>55</v>
      </c>
      <c r="E59" t="s">
        <v>199</v>
      </c>
      <c r="F59" s="152"/>
      <c r="G59" s="152"/>
    </row>
    <row r="60" spans="1:117" ht="17" thickBot="1">
      <c r="D60">
        <v>56</v>
      </c>
      <c r="E60" s="117" t="s">
        <v>149</v>
      </c>
      <c r="F60" s="119">
        <f t="shared" ref="F60:AK60" si="67">SUM(F49:F59)</f>
        <v>0</v>
      </c>
      <c r="G60" s="119">
        <f t="shared" si="67"/>
        <v>0</v>
      </c>
      <c r="H60" s="119">
        <f t="shared" si="67"/>
        <v>0</v>
      </c>
      <c r="I60" s="119">
        <f t="shared" si="67"/>
        <v>20000</v>
      </c>
      <c r="J60" s="119">
        <f t="shared" si="67"/>
        <v>27000</v>
      </c>
      <c r="K60" s="119">
        <f t="shared" si="67"/>
        <v>27000</v>
      </c>
      <c r="L60" s="119">
        <f t="shared" si="67"/>
        <v>27000</v>
      </c>
      <c r="M60" s="119">
        <f t="shared" si="67"/>
        <v>27000</v>
      </c>
      <c r="N60" s="119">
        <f t="shared" si="67"/>
        <v>27000</v>
      </c>
      <c r="O60" s="119">
        <f t="shared" si="67"/>
        <v>27000</v>
      </c>
      <c r="P60" s="119">
        <f t="shared" si="67"/>
        <v>27000</v>
      </c>
      <c r="Q60" s="119">
        <f t="shared" si="67"/>
        <v>27000</v>
      </c>
      <c r="R60" s="119">
        <f t="shared" si="67"/>
        <v>47000</v>
      </c>
      <c r="S60" s="119">
        <f t="shared" si="67"/>
        <v>47000</v>
      </c>
      <c r="T60" s="119">
        <f t="shared" si="67"/>
        <v>47000</v>
      </c>
      <c r="U60" s="119">
        <f t="shared" si="67"/>
        <v>47000</v>
      </c>
      <c r="V60" s="119">
        <f t="shared" si="67"/>
        <v>47000</v>
      </c>
      <c r="W60" s="119">
        <f t="shared" si="67"/>
        <v>47000</v>
      </c>
      <c r="X60" s="119">
        <f t="shared" si="67"/>
        <v>47000</v>
      </c>
      <c r="Y60" s="119">
        <f t="shared" si="67"/>
        <v>47000</v>
      </c>
      <c r="Z60" s="119">
        <f t="shared" si="67"/>
        <v>47000</v>
      </c>
      <c r="AA60" s="119">
        <f t="shared" si="67"/>
        <v>47000</v>
      </c>
      <c r="AB60" s="119">
        <f t="shared" si="67"/>
        <v>47000</v>
      </c>
      <c r="AC60" s="119">
        <f t="shared" si="67"/>
        <v>47000</v>
      </c>
      <c r="AD60" s="119">
        <f t="shared" si="67"/>
        <v>57000</v>
      </c>
      <c r="AE60" s="119">
        <f t="shared" si="67"/>
        <v>57000</v>
      </c>
      <c r="AF60" s="119">
        <f t="shared" si="67"/>
        <v>57000</v>
      </c>
      <c r="AG60" s="119">
        <f t="shared" si="67"/>
        <v>57000</v>
      </c>
      <c r="AH60" s="119">
        <f t="shared" si="67"/>
        <v>57000</v>
      </c>
      <c r="AI60" s="119">
        <f t="shared" si="67"/>
        <v>57000</v>
      </c>
      <c r="AJ60" s="119">
        <f t="shared" si="67"/>
        <v>57000</v>
      </c>
      <c r="AK60" s="119">
        <f t="shared" si="67"/>
        <v>57000</v>
      </c>
      <c r="AL60" s="119">
        <f t="shared" ref="AL60:BM60" si="68">SUM(AL49:AL59)</f>
        <v>57000</v>
      </c>
      <c r="AM60" s="119">
        <f t="shared" si="68"/>
        <v>57000</v>
      </c>
      <c r="AN60" s="119">
        <f t="shared" si="68"/>
        <v>57000</v>
      </c>
      <c r="AO60" s="119">
        <f t="shared" si="68"/>
        <v>57000</v>
      </c>
      <c r="AP60" s="119">
        <f t="shared" si="68"/>
        <v>67000</v>
      </c>
      <c r="AQ60" s="119">
        <f t="shared" si="68"/>
        <v>67000</v>
      </c>
      <c r="AR60" s="119">
        <f t="shared" si="68"/>
        <v>67000</v>
      </c>
      <c r="AS60" s="119">
        <f t="shared" si="68"/>
        <v>67000</v>
      </c>
      <c r="AT60" s="119">
        <f t="shared" si="68"/>
        <v>67000</v>
      </c>
      <c r="AU60" s="119">
        <f t="shared" si="68"/>
        <v>67000</v>
      </c>
      <c r="AV60" s="119">
        <f t="shared" si="68"/>
        <v>67000</v>
      </c>
      <c r="AW60" s="119">
        <f t="shared" si="68"/>
        <v>67000</v>
      </c>
      <c r="AX60" s="119">
        <f t="shared" si="68"/>
        <v>67000</v>
      </c>
      <c r="AY60" s="119">
        <f t="shared" si="68"/>
        <v>67000</v>
      </c>
      <c r="AZ60" s="119">
        <f t="shared" si="68"/>
        <v>67000</v>
      </c>
      <c r="BA60" s="119">
        <f t="shared" si="68"/>
        <v>67000</v>
      </c>
      <c r="BB60" s="119">
        <f t="shared" si="68"/>
        <v>87000</v>
      </c>
      <c r="BC60" s="119">
        <f t="shared" si="68"/>
        <v>87000</v>
      </c>
      <c r="BD60" s="119">
        <f t="shared" si="68"/>
        <v>87000</v>
      </c>
      <c r="BE60" s="119">
        <f t="shared" si="68"/>
        <v>87000</v>
      </c>
      <c r="BF60" s="119">
        <f t="shared" si="68"/>
        <v>87000</v>
      </c>
      <c r="BG60" s="119">
        <f t="shared" si="68"/>
        <v>87000</v>
      </c>
      <c r="BH60" s="119">
        <f t="shared" si="68"/>
        <v>87000</v>
      </c>
      <c r="BI60" s="119">
        <f t="shared" si="68"/>
        <v>87000</v>
      </c>
      <c r="BJ60" s="119">
        <f t="shared" si="68"/>
        <v>87000</v>
      </c>
      <c r="BK60" s="119">
        <f t="shared" si="68"/>
        <v>87000</v>
      </c>
      <c r="BL60" s="119">
        <f t="shared" si="68"/>
        <v>87000</v>
      </c>
      <c r="BM60" s="119">
        <f t="shared" si="68"/>
        <v>87000</v>
      </c>
    </row>
    <row r="61" spans="1:117" ht="17" thickTop="1">
      <c r="D61">
        <v>57</v>
      </c>
      <c r="E61" s="117"/>
      <c r="F61" s="153"/>
      <c r="G61" s="153"/>
      <c r="H61" s="153"/>
      <c r="I61" s="153"/>
      <c r="J61" s="153"/>
      <c r="K61" s="153"/>
      <c r="L61" s="153"/>
      <c r="M61" s="153"/>
      <c r="N61" s="153"/>
      <c r="O61" s="153"/>
      <c r="P61" s="153"/>
      <c r="Q61" s="153"/>
      <c r="R61" s="153"/>
      <c r="S61" s="153"/>
      <c r="T61" s="153"/>
      <c r="U61" s="153"/>
      <c r="V61" s="153"/>
      <c r="W61" s="153"/>
      <c r="X61" s="153"/>
      <c r="Y61" s="153"/>
      <c r="Z61" s="153"/>
      <c r="AA61" s="153"/>
      <c r="AB61" s="153"/>
      <c r="AC61" s="153"/>
      <c r="AD61" s="153"/>
      <c r="AE61" s="153"/>
      <c r="AF61" s="153"/>
      <c r="AG61" s="153"/>
      <c r="AH61" s="153"/>
      <c r="AI61" s="153"/>
      <c r="AJ61" s="153"/>
      <c r="AK61" s="153"/>
      <c r="AL61" s="153"/>
      <c r="AM61" s="153"/>
      <c r="AN61" s="153"/>
      <c r="AO61" s="153"/>
      <c r="AP61" s="153"/>
      <c r="AQ61" s="153"/>
      <c r="AR61" s="153"/>
      <c r="AS61" s="153"/>
      <c r="AT61" s="153"/>
      <c r="AU61" s="153"/>
      <c r="AV61" s="153"/>
      <c r="AW61" s="153"/>
      <c r="AX61" s="153"/>
      <c r="AY61" s="153"/>
      <c r="AZ61" s="153"/>
      <c r="BA61" s="153"/>
      <c r="BB61" s="153"/>
      <c r="BC61" s="153"/>
      <c r="BD61" s="153"/>
      <c r="BE61" s="153"/>
      <c r="BF61" s="153"/>
      <c r="BG61" s="153"/>
      <c r="BH61" s="153"/>
      <c r="BI61" s="153"/>
      <c r="BJ61" s="153"/>
      <c r="BK61" s="153"/>
      <c r="BL61" s="153"/>
      <c r="BM61" s="153"/>
    </row>
    <row r="62" spans="1:117">
      <c r="D62">
        <v>58</v>
      </c>
      <c r="E62" s="117"/>
      <c r="F62" s="115" t="str">
        <f t="shared" ref="F62:BM62" si="69">F$3</f>
        <v>$</v>
      </c>
      <c r="G62" s="115" t="str">
        <f t="shared" si="69"/>
        <v>$</v>
      </c>
      <c r="H62" s="115" t="str">
        <f t="shared" si="69"/>
        <v>$</v>
      </c>
      <c r="I62" s="115" t="str">
        <f t="shared" si="69"/>
        <v>$</v>
      </c>
      <c r="J62" s="115" t="str">
        <f t="shared" si="69"/>
        <v>$</v>
      </c>
      <c r="K62" s="115" t="str">
        <f t="shared" si="69"/>
        <v>$</v>
      </c>
      <c r="L62" s="115" t="str">
        <f t="shared" si="69"/>
        <v>$</v>
      </c>
      <c r="M62" s="115" t="str">
        <f t="shared" si="69"/>
        <v>$</v>
      </c>
      <c r="N62" s="115" t="str">
        <f t="shared" si="69"/>
        <v>$</v>
      </c>
      <c r="O62" s="115" t="str">
        <f t="shared" si="69"/>
        <v>$</v>
      </c>
      <c r="P62" s="115" t="str">
        <f t="shared" si="69"/>
        <v>$</v>
      </c>
      <c r="Q62" s="115" t="str">
        <f t="shared" si="69"/>
        <v>$</v>
      </c>
      <c r="R62" s="115" t="str">
        <f t="shared" si="69"/>
        <v>$</v>
      </c>
      <c r="S62" s="115" t="str">
        <f t="shared" si="69"/>
        <v>$</v>
      </c>
      <c r="T62" s="115" t="str">
        <f t="shared" si="69"/>
        <v>$</v>
      </c>
      <c r="U62" s="115" t="str">
        <f t="shared" si="69"/>
        <v>$</v>
      </c>
      <c r="V62" s="115" t="str">
        <f t="shared" si="69"/>
        <v>$</v>
      </c>
      <c r="W62" s="115" t="str">
        <f t="shared" si="69"/>
        <v>$</v>
      </c>
      <c r="X62" s="115" t="str">
        <f t="shared" si="69"/>
        <v>$</v>
      </c>
      <c r="Y62" s="115" t="str">
        <f t="shared" si="69"/>
        <v>$</v>
      </c>
      <c r="Z62" s="115" t="str">
        <f t="shared" si="69"/>
        <v>$</v>
      </c>
      <c r="AA62" s="115" t="str">
        <f t="shared" si="69"/>
        <v>$</v>
      </c>
      <c r="AB62" s="115" t="str">
        <f t="shared" si="69"/>
        <v>$</v>
      </c>
      <c r="AC62" s="115" t="str">
        <f t="shared" si="69"/>
        <v>$</v>
      </c>
      <c r="AD62" s="115" t="str">
        <f t="shared" si="69"/>
        <v>$</v>
      </c>
      <c r="AE62" s="115" t="str">
        <f t="shared" si="69"/>
        <v>$</v>
      </c>
      <c r="AF62" s="115" t="str">
        <f t="shared" si="69"/>
        <v>$</v>
      </c>
      <c r="AG62" s="115" t="str">
        <f t="shared" si="69"/>
        <v>$</v>
      </c>
      <c r="AH62" s="115" t="str">
        <f t="shared" si="69"/>
        <v>$</v>
      </c>
      <c r="AI62" s="115" t="str">
        <f t="shared" si="69"/>
        <v>$</v>
      </c>
      <c r="AJ62" s="115" t="str">
        <f t="shared" si="69"/>
        <v>$</v>
      </c>
      <c r="AK62" s="115" t="str">
        <f t="shared" si="69"/>
        <v>$</v>
      </c>
      <c r="AL62" s="115" t="str">
        <f t="shared" si="69"/>
        <v>$</v>
      </c>
      <c r="AM62" s="115" t="str">
        <f t="shared" si="69"/>
        <v>$</v>
      </c>
      <c r="AN62" s="115" t="str">
        <f t="shared" si="69"/>
        <v>$</v>
      </c>
      <c r="AO62" s="115" t="str">
        <f t="shared" si="69"/>
        <v>$</v>
      </c>
      <c r="AP62" s="115" t="str">
        <f t="shared" si="69"/>
        <v>$</v>
      </c>
      <c r="AQ62" s="115" t="str">
        <f t="shared" si="69"/>
        <v>$</v>
      </c>
      <c r="AR62" s="115" t="str">
        <f t="shared" si="69"/>
        <v>$</v>
      </c>
      <c r="AS62" s="115" t="str">
        <f t="shared" si="69"/>
        <v>$</v>
      </c>
      <c r="AT62" s="115" t="str">
        <f t="shared" si="69"/>
        <v>$</v>
      </c>
      <c r="AU62" s="115" t="str">
        <f t="shared" si="69"/>
        <v>$</v>
      </c>
      <c r="AV62" s="115" t="str">
        <f t="shared" si="69"/>
        <v>$</v>
      </c>
      <c r="AW62" s="115" t="str">
        <f t="shared" si="69"/>
        <v>$</v>
      </c>
      <c r="AX62" s="115" t="str">
        <f t="shared" si="69"/>
        <v>$</v>
      </c>
      <c r="AY62" s="115" t="str">
        <f t="shared" si="69"/>
        <v>$</v>
      </c>
      <c r="AZ62" s="115" t="str">
        <f t="shared" si="69"/>
        <v>$</v>
      </c>
      <c r="BA62" s="115" t="str">
        <f t="shared" si="69"/>
        <v>$</v>
      </c>
      <c r="BB62" s="115" t="str">
        <f t="shared" si="69"/>
        <v>$</v>
      </c>
      <c r="BC62" s="115" t="str">
        <f t="shared" si="69"/>
        <v>$</v>
      </c>
      <c r="BD62" s="115" t="str">
        <f t="shared" si="69"/>
        <v>$</v>
      </c>
      <c r="BE62" s="115" t="str">
        <f t="shared" si="69"/>
        <v>$</v>
      </c>
      <c r="BF62" s="115" t="str">
        <f t="shared" si="69"/>
        <v>$</v>
      </c>
      <c r="BG62" s="115" t="str">
        <f t="shared" si="69"/>
        <v>$</v>
      </c>
      <c r="BH62" s="115" t="str">
        <f t="shared" si="69"/>
        <v>$</v>
      </c>
      <c r="BI62" s="115" t="str">
        <f t="shared" si="69"/>
        <v>$</v>
      </c>
      <c r="BJ62" s="115" t="str">
        <f t="shared" si="69"/>
        <v>$</v>
      </c>
      <c r="BK62" s="115" t="str">
        <f t="shared" si="69"/>
        <v>$</v>
      </c>
      <c r="BL62" s="115" t="str">
        <f t="shared" si="69"/>
        <v>$</v>
      </c>
      <c r="BM62" s="115" t="str">
        <f t="shared" si="69"/>
        <v>$</v>
      </c>
    </row>
    <row r="63" spans="1:117">
      <c r="D63">
        <v>59</v>
      </c>
      <c r="E63" s="117"/>
      <c r="F63" s="6" t="str">
        <f>F$4</f>
        <v>Month 1</v>
      </c>
      <c r="G63" s="6" t="str">
        <f t="shared" ref="G63:BM63" si="70">G$4</f>
        <v>Month 2</v>
      </c>
      <c r="H63" s="6" t="str">
        <f t="shared" si="70"/>
        <v>Month 3</v>
      </c>
      <c r="I63" s="6" t="str">
        <f t="shared" si="70"/>
        <v>Month 4</v>
      </c>
      <c r="J63" s="6" t="str">
        <f t="shared" si="70"/>
        <v>Month 5</v>
      </c>
      <c r="K63" s="6" t="str">
        <f t="shared" si="70"/>
        <v>Month 6</v>
      </c>
      <c r="L63" s="6" t="str">
        <f t="shared" si="70"/>
        <v>Month 7</v>
      </c>
      <c r="M63" s="6" t="str">
        <f t="shared" si="70"/>
        <v>Month 8</v>
      </c>
      <c r="N63" s="6" t="str">
        <f t="shared" si="70"/>
        <v>Month 9</v>
      </c>
      <c r="O63" s="6" t="str">
        <f t="shared" si="70"/>
        <v>Month 10</v>
      </c>
      <c r="P63" s="6" t="str">
        <f t="shared" si="70"/>
        <v>Month 11</v>
      </c>
      <c r="Q63" s="6" t="str">
        <f t="shared" si="70"/>
        <v>Month 12</v>
      </c>
      <c r="R63" s="4" t="str">
        <f t="shared" si="70"/>
        <v>Month 13</v>
      </c>
      <c r="S63" s="4" t="str">
        <f t="shared" si="70"/>
        <v>Month 14</v>
      </c>
      <c r="T63" s="4" t="str">
        <f t="shared" si="70"/>
        <v>Month 15</v>
      </c>
      <c r="U63" s="4" t="str">
        <f t="shared" si="70"/>
        <v>Month 16</v>
      </c>
      <c r="V63" s="4" t="str">
        <f t="shared" si="70"/>
        <v>Month 17</v>
      </c>
      <c r="W63" s="4" t="str">
        <f t="shared" si="70"/>
        <v>Month 18</v>
      </c>
      <c r="X63" s="4" t="str">
        <f t="shared" si="70"/>
        <v>Month 19</v>
      </c>
      <c r="Y63" s="4" t="str">
        <f t="shared" si="70"/>
        <v>Month 20</v>
      </c>
      <c r="Z63" s="4" t="str">
        <f t="shared" si="70"/>
        <v>Month 21</v>
      </c>
      <c r="AA63" s="4" t="str">
        <f t="shared" si="70"/>
        <v>Month 22</v>
      </c>
      <c r="AB63" s="4" t="str">
        <f t="shared" si="70"/>
        <v>Month 23</v>
      </c>
      <c r="AC63" s="4" t="str">
        <f t="shared" si="70"/>
        <v>Month 24</v>
      </c>
      <c r="AD63" s="6" t="str">
        <f t="shared" si="70"/>
        <v>Month 25</v>
      </c>
      <c r="AE63" s="6" t="str">
        <f t="shared" si="70"/>
        <v>Month 26</v>
      </c>
      <c r="AF63" s="6" t="str">
        <f t="shared" si="70"/>
        <v>Month 27</v>
      </c>
      <c r="AG63" s="6" t="str">
        <f t="shared" si="70"/>
        <v>Month 28</v>
      </c>
      <c r="AH63" s="6" t="str">
        <f t="shared" si="70"/>
        <v>Month 29</v>
      </c>
      <c r="AI63" s="6" t="str">
        <f t="shared" si="70"/>
        <v>Month 30</v>
      </c>
      <c r="AJ63" s="6" t="str">
        <f t="shared" si="70"/>
        <v>Month 31</v>
      </c>
      <c r="AK63" s="6" t="str">
        <f t="shared" si="70"/>
        <v>Month 32</v>
      </c>
      <c r="AL63" s="6" t="str">
        <f t="shared" si="70"/>
        <v>Month 33</v>
      </c>
      <c r="AM63" s="6" t="str">
        <f t="shared" si="70"/>
        <v>Month 34</v>
      </c>
      <c r="AN63" s="6" t="str">
        <f t="shared" si="70"/>
        <v>Month 35</v>
      </c>
      <c r="AO63" s="6" t="str">
        <f t="shared" si="70"/>
        <v>Month 36</v>
      </c>
      <c r="AP63" s="4" t="str">
        <f t="shared" si="70"/>
        <v>Month 37</v>
      </c>
      <c r="AQ63" s="4" t="str">
        <f t="shared" si="70"/>
        <v>Month 38</v>
      </c>
      <c r="AR63" s="4" t="str">
        <f t="shared" si="70"/>
        <v>Month 39</v>
      </c>
      <c r="AS63" s="4" t="str">
        <f t="shared" si="70"/>
        <v>Month 40</v>
      </c>
      <c r="AT63" s="4" t="str">
        <f t="shared" si="70"/>
        <v>Month 41</v>
      </c>
      <c r="AU63" s="4" t="str">
        <f t="shared" si="70"/>
        <v>Month 42</v>
      </c>
      <c r="AV63" s="4" t="str">
        <f t="shared" si="70"/>
        <v>Month 43</v>
      </c>
      <c r="AW63" s="4" t="str">
        <f t="shared" si="70"/>
        <v>Month 44</v>
      </c>
      <c r="AX63" s="4" t="str">
        <f t="shared" si="70"/>
        <v>Month 45</v>
      </c>
      <c r="AY63" s="4" t="str">
        <f t="shared" si="70"/>
        <v>Month 46</v>
      </c>
      <c r="AZ63" s="4" t="str">
        <f t="shared" si="70"/>
        <v>Month 47</v>
      </c>
      <c r="BA63" s="4" t="str">
        <f t="shared" si="70"/>
        <v>Month 48</v>
      </c>
      <c r="BB63" s="6" t="str">
        <f t="shared" si="70"/>
        <v>Month 49</v>
      </c>
      <c r="BC63" s="6" t="str">
        <f t="shared" si="70"/>
        <v>Month 50</v>
      </c>
      <c r="BD63" s="6" t="str">
        <f t="shared" si="70"/>
        <v>Month 51</v>
      </c>
      <c r="BE63" s="6" t="str">
        <f t="shared" si="70"/>
        <v>Month 52</v>
      </c>
      <c r="BF63" s="6" t="str">
        <f t="shared" si="70"/>
        <v>Month 53</v>
      </c>
      <c r="BG63" s="6" t="str">
        <f t="shared" si="70"/>
        <v>Month 54</v>
      </c>
      <c r="BH63" s="6" t="str">
        <f t="shared" si="70"/>
        <v>Month 55</v>
      </c>
      <c r="BI63" s="6" t="str">
        <f t="shared" si="70"/>
        <v>Month 56</v>
      </c>
      <c r="BJ63" s="6" t="str">
        <f t="shared" si="70"/>
        <v>Month 57</v>
      </c>
      <c r="BK63" s="6" t="str">
        <f t="shared" si="70"/>
        <v>Month 58</v>
      </c>
      <c r="BL63" s="6" t="str">
        <f t="shared" si="70"/>
        <v>Month 59</v>
      </c>
      <c r="BM63" s="6" t="str">
        <f t="shared" si="70"/>
        <v>Month 60</v>
      </c>
    </row>
    <row r="64" spans="1:117">
      <c r="D64">
        <v>60</v>
      </c>
      <c r="E64" s="117"/>
      <c r="F64" s="153"/>
      <c r="G64" s="153"/>
      <c r="H64" s="153"/>
      <c r="I64" s="153"/>
      <c r="J64" s="153"/>
    </row>
    <row r="65" spans="4:73">
      <c r="D65">
        <v>61</v>
      </c>
      <c r="F65" s="153"/>
      <c r="G65" s="153"/>
    </row>
    <row r="66" spans="4:73">
      <c r="D66">
        <v>62</v>
      </c>
      <c r="F66" s="153"/>
      <c r="G66" s="153"/>
      <c r="BN66" s="153"/>
      <c r="BO66" s="153"/>
      <c r="BP66" s="153"/>
      <c r="BQ66" s="153"/>
      <c r="BR66" s="153"/>
    </row>
    <row r="67" spans="4:73">
      <c r="D67">
        <v>63</v>
      </c>
      <c r="F67" s="153"/>
      <c r="G67" s="153"/>
    </row>
    <row r="68" spans="4:73">
      <c r="D68">
        <v>64</v>
      </c>
      <c r="F68" s="153"/>
      <c r="G68" s="153"/>
    </row>
    <row r="69" spans="4:73">
      <c r="D69">
        <v>65</v>
      </c>
      <c r="F69" s="153"/>
      <c r="G69" s="153"/>
      <c r="BN69" s="118"/>
      <c r="BO69" s="118"/>
      <c r="BP69" s="118"/>
      <c r="BQ69" s="118"/>
      <c r="BR69" s="118"/>
      <c r="BS69" s="118"/>
      <c r="BT69" s="118"/>
      <c r="BU69" s="118"/>
    </row>
    <row r="70" spans="4:73">
      <c r="D70">
        <v>66</v>
      </c>
      <c r="F70" s="153"/>
      <c r="G70" s="153"/>
    </row>
    <row r="71" spans="4:73">
      <c r="D71">
        <v>67</v>
      </c>
      <c r="F71" s="153"/>
      <c r="G71" s="153"/>
    </row>
    <row r="72" spans="4:73">
      <c r="D72">
        <v>68</v>
      </c>
      <c r="F72" s="153"/>
      <c r="G72" s="153"/>
    </row>
    <row r="73" spans="4:73">
      <c r="D73">
        <v>69</v>
      </c>
      <c r="F73" s="153"/>
      <c r="G73" s="153"/>
    </row>
    <row r="74" spans="4:73" ht="17" thickBot="1">
      <c r="D74">
        <v>70</v>
      </c>
      <c r="E74" s="117" t="s">
        <v>149</v>
      </c>
      <c r="F74" s="119">
        <f>SUM(F65:F73)</f>
        <v>0</v>
      </c>
      <c r="G74" s="119">
        <f t="shared" ref="G74:BM74" si="71">SUM(G65:G73)</f>
        <v>0</v>
      </c>
      <c r="H74" s="119">
        <f t="shared" si="71"/>
        <v>0</v>
      </c>
      <c r="I74" s="119">
        <f t="shared" si="71"/>
        <v>0</v>
      </c>
      <c r="J74" s="119">
        <f t="shared" si="71"/>
        <v>0</v>
      </c>
      <c r="K74" s="119">
        <f>SUM(K65:K73)</f>
        <v>0</v>
      </c>
      <c r="L74" s="119">
        <f t="shared" si="71"/>
        <v>0</v>
      </c>
      <c r="M74" s="119">
        <f t="shared" si="71"/>
        <v>0</v>
      </c>
      <c r="N74" s="119">
        <f t="shared" si="71"/>
        <v>0</v>
      </c>
      <c r="O74" s="119">
        <f t="shared" si="71"/>
        <v>0</v>
      </c>
      <c r="P74" s="119">
        <f t="shared" si="71"/>
        <v>0</v>
      </c>
      <c r="Q74" s="119">
        <f t="shared" si="71"/>
        <v>0</v>
      </c>
      <c r="R74" s="119">
        <f t="shared" si="71"/>
        <v>0</v>
      </c>
      <c r="S74" s="119">
        <f t="shared" si="71"/>
        <v>0</v>
      </c>
      <c r="T74" s="119">
        <f t="shared" si="71"/>
        <v>0</v>
      </c>
      <c r="U74" s="119">
        <f t="shared" si="71"/>
        <v>0</v>
      </c>
      <c r="V74" s="119">
        <f t="shared" si="71"/>
        <v>0</v>
      </c>
      <c r="W74" s="119">
        <f t="shared" si="71"/>
        <v>0</v>
      </c>
      <c r="X74" s="119">
        <f t="shared" si="71"/>
        <v>0</v>
      </c>
      <c r="Y74" s="119">
        <f t="shared" si="71"/>
        <v>0</v>
      </c>
      <c r="Z74" s="119">
        <f t="shared" si="71"/>
        <v>0</v>
      </c>
      <c r="AA74" s="119">
        <f t="shared" si="71"/>
        <v>0</v>
      </c>
      <c r="AB74" s="119">
        <f t="shared" si="71"/>
        <v>0</v>
      </c>
      <c r="AC74" s="119">
        <f t="shared" si="71"/>
        <v>0</v>
      </c>
      <c r="AD74" s="119">
        <f t="shared" si="71"/>
        <v>0</v>
      </c>
      <c r="AE74" s="119">
        <f t="shared" si="71"/>
        <v>0</v>
      </c>
      <c r="AF74" s="119">
        <f t="shared" si="71"/>
        <v>0</v>
      </c>
      <c r="AG74" s="119">
        <f t="shared" si="71"/>
        <v>0</v>
      </c>
      <c r="AH74" s="119">
        <f t="shared" si="71"/>
        <v>0</v>
      </c>
      <c r="AI74" s="119">
        <f t="shared" si="71"/>
        <v>0</v>
      </c>
      <c r="AJ74" s="119">
        <f t="shared" si="71"/>
        <v>0</v>
      </c>
      <c r="AK74" s="119">
        <f t="shared" si="71"/>
        <v>0</v>
      </c>
      <c r="AL74" s="119">
        <f t="shared" si="71"/>
        <v>0</v>
      </c>
      <c r="AM74" s="119">
        <f t="shared" si="71"/>
        <v>0</v>
      </c>
      <c r="AN74" s="119">
        <f t="shared" si="71"/>
        <v>0</v>
      </c>
      <c r="AO74" s="119">
        <f t="shared" si="71"/>
        <v>0</v>
      </c>
      <c r="AP74" s="119">
        <f t="shared" si="71"/>
        <v>0</v>
      </c>
      <c r="AQ74" s="119">
        <f t="shared" si="71"/>
        <v>0</v>
      </c>
      <c r="AR74" s="119">
        <f t="shared" si="71"/>
        <v>0</v>
      </c>
      <c r="AS74" s="119">
        <f t="shared" si="71"/>
        <v>0</v>
      </c>
      <c r="AT74" s="119">
        <f t="shared" si="71"/>
        <v>0</v>
      </c>
      <c r="AU74" s="119">
        <f t="shared" si="71"/>
        <v>0</v>
      </c>
      <c r="AV74" s="119">
        <f t="shared" si="71"/>
        <v>0</v>
      </c>
      <c r="AW74" s="119">
        <f t="shared" si="71"/>
        <v>0</v>
      </c>
      <c r="AX74" s="119">
        <f t="shared" si="71"/>
        <v>0</v>
      </c>
      <c r="AY74" s="119">
        <f t="shared" si="71"/>
        <v>0</v>
      </c>
      <c r="AZ74" s="119">
        <f t="shared" si="71"/>
        <v>0</v>
      </c>
      <c r="BA74" s="119">
        <f t="shared" si="71"/>
        <v>0</v>
      </c>
      <c r="BB74" s="119">
        <f t="shared" si="71"/>
        <v>0</v>
      </c>
      <c r="BC74" s="119">
        <f t="shared" si="71"/>
        <v>0</v>
      </c>
      <c r="BD74" s="119">
        <f t="shared" si="71"/>
        <v>0</v>
      </c>
      <c r="BE74" s="119">
        <f t="shared" si="71"/>
        <v>0</v>
      </c>
      <c r="BF74" s="119">
        <f t="shared" si="71"/>
        <v>0</v>
      </c>
      <c r="BG74" s="119">
        <f t="shared" si="71"/>
        <v>0</v>
      </c>
      <c r="BH74" s="119">
        <f t="shared" si="71"/>
        <v>0</v>
      </c>
      <c r="BI74" s="119">
        <f t="shared" si="71"/>
        <v>0</v>
      </c>
      <c r="BJ74" s="119">
        <f t="shared" si="71"/>
        <v>0</v>
      </c>
      <c r="BK74" s="119">
        <f t="shared" si="71"/>
        <v>0</v>
      </c>
      <c r="BL74" s="119">
        <f t="shared" si="71"/>
        <v>0</v>
      </c>
      <c r="BM74" s="119">
        <f t="shared" si="71"/>
        <v>0</v>
      </c>
    </row>
    <row r="75" spans="4:73" ht="17" thickTop="1">
      <c r="D75">
        <v>71</v>
      </c>
    </row>
    <row r="76" spans="4:73">
      <c r="D76">
        <v>72</v>
      </c>
      <c r="F76" s="115" t="str">
        <f t="shared" ref="F76:BM76" si="72">F$3</f>
        <v>$</v>
      </c>
      <c r="G76" s="115" t="str">
        <f t="shared" si="72"/>
        <v>$</v>
      </c>
      <c r="H76" s="115" t="str">
        <f t="shared" si="72"/>
        <v>$</v>
      </c>
      <c r="I76" s="115" t="str">
        <f t="shared" si="72"/>
        <v>$</v>
      </c>
      <c r="J76" s="115" t="str">
        <f t="shared" si="72"/>
        <v>$</v>
      </c>
      <c r="K76" s="115" t="str">
        <f t="shared" si="72"/>
        <v>$</v>
      </c>
      <c r="L76" s="115" t="str">
        <f t="shared" si="72"/>
        <v>$</v>
      </c>
      <c r="M76" s="115" t="str">
        <f t="shared" si="72"/>
        <v>$</v>
      </c>
      <c r="N76" s="115" t="str">
        <f t="shared" si="72"/>
        <v>$</v>
      </c>
      <c r="O76" s="115" t="str">
        <f t="shared" si="72"/>
        <v>$</v>
      </c>
      <c r="P76" s="115" t="str">
        <f t="shared" si="72"/>
        <v>$</v>
      </c>
      <c r="Q76" s="115" t="str">
        <f t="shared" si="72"/>
        <v>$</v>
      </c>
      <c r="R76" s="115" t="str">
        <f t="shared" si="72"/>
        <v>$</v>
      </c>
      <c r="S76" s="115" t="str">
        <f t="shared" si="72"/>
        <v>$</v>
      </c>
      <c r="T76" s="115" t="str">
        <f t="shared" si="72"/>
        <v>$</v>
      </c>
      <c r="U76" s="115" t="str">
        <f t="shared" si="72"/>
        <v>$</v>
      </c>
      <c r="V76" s="115" t="str">
        <f t="shared" si="72"/>
        <v>$</v>
      </c>
      <c r="W76" s="115" t="str">
        <f t="shared" si="72"/>
        <v>$</v>
      </c>
      <c r="X76" s="115" t="str">
        <f t="shared" si="72"/>
        <v>$</v>
      </c>
      <c r="Y76" s="115" t="str">
        <f t="shared" si="72"/>
        <v>$</v>
      </c>
      <c r="Z76" s="115" t="str">
        <f t="shared" si="72"/>
        <v>$</v>
      </c>
      <c r="AA76" s="115" t="str">
        <f t="shared" si="72"/>
        <v>$</v>
      </c>
      <c r="AB76" s="115" t="str">
        <f t="shared" si="72"/>
        <v>$</v>
      </c>
      <c r="AC76" s="115" t="str">
        <f t="shared" si="72"/>
        <v>$</v>
      </c>
      <c r="AD76" s="115" t="str">
        <f t="shared" si="72"/>
        <v>$</v>
      </c>
      <c r="AE76" s="115" t="str">
        <f t="shared" si="72"/>
        <v>$</v>
      </c>
      <c r="AF76" s="115" t="str">
        <f t="shared" si="72"/>
        <v>$</v>
      </c>
      <c r="AG76" s="115" t="str">
        <f t="shared" si="72"/>
        <v>$</v>
      </c>
      <c r="AH76" s="115" t="str">
        <f t="shared" si="72"/>
        <v>$</v>
      </c>
      <c r="AI76" s="115" t="str">
        <f t="shared" si="72"/>
        <v>$</v>
      </c>
      <c r="AJ76" s="115" t="str">
        <f t="shared" si="72"/>
        <v>$</v>
      </c>
      <c r="AK76" s="115" t="str">
        <f t="shared" si="72"/>
        <v>$</v>
      </c>
      <c r="AL76" s="115" t="str">
        <f t="shared" si="72"/>
        <v>$</v>
      </c>
      <c r="AM76" s="115" t="str">
        <f t="shared" si="72"/>
        <v>$</v>
      </c>
      <c r="AN76" s="115" t="str">
        <f t="shared" si="72"/>
        <v>$</v>
      </c>
      <c r="AO76" s="115" t="str">
        <f t="shared" si="72"/>
        <v>$</v>
      </c>
      <c r="AP76" s="115" t="str">
        <f t="shared" si="72"/>
        <v>$</v>
      </c>
      <c r="AQ76" s="115" t="str">
        <f t="shared" si="72"/>
        <v>$</v>
      </c>
      <c r="AR76" s="115" t="str">
        <f t="shared" si="72"/>
        <v>$</v>
      </c>
      <c r="AS76" s="115" t="str">
        <f t="shared" si="72"/>
        <v>$</v>
      </c>
      <c r="AT76" s="115" t="str">
        <f t="shared" si="72"/>
        <v>$</v>
      </c>
      <c r="AU76" s="115" t="str">
        <f t="shared" si="72"/>
        <v>$</v>
      </c>
      <c r="AV76" s="115" t="str">
        <f t="shared" si="72"/>
        <v>$</v>
      </c>
      <c r="AW76" s="115" t="str">
        <f t="shared" si="72"/>
        <v>$</v>
      </c>
      <c r="AX76" s="115" t="str">
        <f t="shared" si="72"/>
        <v>$</v>
      </c>
      <c r="AY76" s="115" t="str">
        <f t="shared" si="72"/>
        <v>$</v>
      </c>
      <c r="AZ76" s="115" t="str">
        <f t="shared" si="72"/>
        <v>$</v>
      </c>
      <c r="BA76" s="115" t="str">
        <f t="shared" si="72"/>
        <v>$</v>
      </c>
      <c r="BB76" s="115" t="str">
        <f t="shared" si="72"/>
        <v>$</v>
      </c>
      <c r="BC76" s="115" t="str">
        <f t="shared" si="72"/>
        <v>$</v>
      </c>
      <c r="BD76" s="115" t="str">
        <f t="shared" si="72"/>
        <v>$</v>
      </c>
      <c r="BE76" s="115" t="str">
        <f t="shared" si="72"/>
        <v>$</v>
      </c>
      <c r="BF76" s="115" t="str">
        <f t="shared" si="72"/>
        <v>$</v>
      </c>
      <c r="BG76" s="115" t="str">
        <f t="shared" si="72"/>
        <v>$</v>
      </c>
      <c r="BH76" s="115" t="str">
        <f t="shared" si="72"/>
        <v>$</v>
      </c>
      <c r="BI76" s="115" t="str">
        <f t="shared" si="72"/>
        <v>$</v>
      </c>
      <c r="BJ76" s="115" t="str">
        <f t="shared" si="72"/>
        <v>$</v>
      </c>
      <c r="BK76" s="115" t="str">
        <f t="shared" si="72"/>
        <v>$</v>
      </c>
      <c r="BL76" s="115" t="str">
        <f t="shared" si="72"/>
        <v>$</v>
      </c>
      <c r="BM76" s="115" t="str">
        <f t="shared" si="72"/>
        <v>$</v>
      </c>
    </row>
    <row r="77" spans="4:73">
      <c r="D77">
        <v>73</v>
      </c>
      <c r="F77" s="6" t="str">
        <f>F$4</f>
        <v>Month 1</v>
      </c>
      <c r="G77" s="6" t="str">
        <f t="shared" ref="G77:BM77" si="73">G$4</f>
        <v>Month 2</v>
      </c>
      <c r="H77" s="6" t="str">
        <f t="shared" si="73"/>
        <v>Month 3</v>
      </c>
      <c r="I77" s="6" t="str">
        <f t="shared" si="73"/>
        <v>Month 4</v>
      </c>
      <c r="J77" s="6" t="str">
        <f t="shared" si="73"/>
        <v>Month 5</v>
      </c>
      <c r="K77" s="6" t="str">
        <f t="shared" si="73"/>
        <v>Month 6</v>
      </c>
      <c r="L77" s="6" t="str">
        <f t="shared" si="73"/>
        <v>Month 7</v>
      </c>
      <c r="M77" s="6" t="str">
        <f t="shared" si="73"/>
        <v>Month 8</v>
      </c>
      <c r="N77" s="6" t="str">
        <f t="shared" si="73"/>
        <v>Month 9</v>
      </c>
      <c r="O77" s="6" t="str">
        <f t="shared" si="73"/>
        <v>Month 10</v>
      </c>
      <c r="P77" s="6" t="str">
        <f t="shared" si="73"/>
        <v>Month 11</v>
      </c>
      <c r="Q77" s="6" t="str">
        <f t="shared" si="73"/>
        <v>Month 12</v>
      </c>
      <c r="R77" s="4" t="str">
        <f t="shared" si="73"/>
        <v>Month 13</v>
      </c>
      <c r="S77" s="4" t="str">
        <f t="shared" si="73"/>
        <v>Month 14</v>
      </c>
      <c r="T77" s="4" t="str">
        <f t="shared" si="73"/>
        <v>Month 15</v>
      </c>
      <c r="U77" s="4" t="str">
        <f t="shared" si="73"/>
        <v>Month 16</v>
      </c>
      <c r="V77" s="4" t="str">
        <f t="shared" si="73"/>
        <v>Month 17</v>
      </c>
      <c r="W77" s="4" t="str">
        <f t="shared" si="73"/>
        <v>Month 18</v>
      </c>
      <c r="X77" s="4" t="str">
        <f t="shared" si="73"/>
        <v>Month 19</v>
      </c>
      <c r="Y77" s="4" t="str">
        <f t="shared" si="73"/>
        <v>Month 20</v>
      </c>
      <c r="Z77" s="4" t="str">
        <f t="shared" si="73"/>
        <v>Month 21</v>
      </c>
      <c r="AA77" s="4" t="str">
        <f t="shared" si="73"/>
        <v>Month 22</v>
      </c>
      <c r="AB77" s="4" t="str">
        <f t="shared" si="73"/>
        <v>Month 23</v>
      </c>
      <c r="AC77" s="4" t="str">
        <f t="shared" si="73"/>
        <v>Month 24</v>
      </c>
      <c r="AD77" s="6" t="str">
        <f t="shared" si="73"/>
        <v>Month 25</v>
      </c>
      <c r="AE77" s="6" t="str">
        <f t="shared" si="73"/>
        <v>Month 26</v>
      </c>
      <c r="AF77" s="6" t="str">
        <f t="shared" si="73"/>
        <v>Month 27</v>
      </c>
      <c r="AG77" s="6" t="str">
        <f t="shared" si="73"/>
        <v>Month 28</v>
      </c>
      <c r="AH77" s="6" t="str">
        <f t="shared" si="73"/>
        <v>Month 29</v>
      </c>
      <c r="AI77" s="6" t="str">
        <f t="shared" si="73"/>
        <v>Month 30</v>
      </c>
      <c r="AJ77" s="6" t="str">
        <f t="shared" si="73"/>
        <v>Month 31</v>
      </c>
      <c r="AK77" s="6" t="str">
        <f t="shared" si="73"/>
        <v>Month 32</v>
      </c>
      <c r="AL77" s="6" t="str">
        <f t="shared" si="73"/>
        <v>Month 33</v>
      </c>
      <c r="AM77" s="6" t="str">
        <f t="shared" si="73"/>
        <v>Month 34</v>
      </c>
      <c r="AN77" s="6" t="str">
        <f t="shared" si="73"/>
        <v>Month 35</v>
      </c>
      <c r="AO77" s="6" t="str">
        <f t="shared" si="73"/>
        <v>Month 36</v>
      </c>
      <c r="AP77" s="4" t="str">
        <f t="shared" si="73"/>
        <v>Month 37</v>
      </c>
      <c r="AQ77" s="4" t="str">
        <f t="shared" si="73"/>
        <v>Month 38</v>
      </c>
      <c r="AR77" s="4" t="str">
        <f t="shared" si="73"/>
        <v>Month 39</v>
      </c>
      <c r="AS77" s="4" t="str">
        <f t="shared" si="73"/>
        <v>Month 40</v>
      </c>
      <c r="AT77" s="4" t="str">
        <f t="shared" si="73"/>
        <v>Month 41</v>
      </c>
      <c r="AU77" s="4" t="str">
        <f t="shared" si="73"/>
        <v>Month 42</v>
      </c>
      <c r="AV77" s="4" t="str">
        <f t="shared" si="73"/>
        <v>Month 43</v>
      </c>
      <c r="AW77" s="4" t="str">
        <f t="shared" si="73"/>
        <v>Month 44</v>
      </c>
      <c r="AX77" s="4" t="str">
        <f t="shared" si="73"/>
        <v>Month 45</v>
      </c>
      <c r="AY77" s="4" t="str">
        <f t="shared" si="73"/>
        <v>Month 46</v>
      </c>
      <c r="AZ77" s="4" t="str">
        <f t="shared" si="73"/>
        <v>Month 47</v>
      </c>
      <c r="BA77" s="4" t="str">
        <f t="shared" si="73"/>
        <v>Month 48</v>
      </c>
      <c r="BB77" s="6" t="str">
        <f t="shared" si="73"/>
        <v>Month 49</v>
      </c>
      <c r="BC77" s="6" t="str">
        <f t="shared" si="73"/>
        <v>Month 50</v>
      </c>
      <c r="BD77" s="6" t="str">
        <f t="shared" si="73"/>
        <v>Month 51</v>
      </c>
      <c r="BE77" s="6" t="str">
        <f t="shared" si="73"/>
        <v>Month 52</v>
      </c>
      <c r="BF77" s="6" t="str">
        <f t="shared" si="73"/>
        <v>Month 53</v>
      </c>
      <c r="BG77" s="6" t="str">
        <f t="shared" si="73"/>
        <v>Month 54</v>
      </c>
      <c r="BH77" s="6" t="str">
        <f t="shared" si="73"/>
        <v>Month 55</v>
      </c>
      <c r="BI77" s="6" t="str">
        <f t="shared" si="73"/>
        <v>Month 56</v>
      </c>
      <c r="BJ77" s="6" t="str">
        <f t="shared" si="73"/>
        <v>Month 57</v>
      </c>
      <c r="BK77" s="6" t="str">
        <f t="shared" si="73"/>
        <v>Month 58</v>
      </c>
      <c r="BL77" s="6" t="str">
        <f t="shared" si="73"/>
        <v>Month 59</v>
      </c>
      <c r="BM77" s="6" t="str">
        <f t="shared" si="73"/>
        <v>Month 60</v>
      </c>
    </row>
    <row r="78" spans="4:73">
      <c r="D78">
        <v>74</v>
      </c>
      <c r="E78" s="117" t="s">
        <v>163</v>
      </c>
    </row>
    <row r="79" spans="4:73">
      <c r="D79">
        <v>75</v>
      </c>
      <c r="E79" t="s">
        <v>164</v>
      </c>
      <c r="F79" s="118">
        <v>150</v>
      </c>
      <c r="G79" s="118">
        <v>150</v>
      </c>
      <c r="H79" s="118">
        <v>150</v>
      </c>
      <c r="I79" s="118">
        <v>150</v>
      </c>
      <c r="J79" s="118">
        <v>150</v>
      </c>
      <c r="K79" s="118">
        <v>150</v>
      </c>
      <c r="L79" s="118">
        <v>150</v>
      </c>
      <c r="M79" s="118">
        <v>150</v>
      </c>
      <c r="N79" s="118">
        <v>150</v>
      </c>
      <c r="O79" s="118">
        <v>150</v>
      </c>
      <c r="P79" s="118">
        <v>150</v>
      </c>
      <c r="Q79" s="118">
        <v>150</v>
      </c>
      <c r="R79" s="118">
        <v>150</v>
      </c>
      <c r="S79" s="118">
        <v>150</v>
      </c>
      <c r="T79" s="118">
        <v>150</v>
      </c>
      <c r="U79" s="118">
        <v>150</v>
      </c>
      <c r="V79" s="118">
        <v>150</v>
      </c>
      <c r="W79" s="118">
        <v>150</v>
      </c>
      <c r="X79" s="118">
        <v>150</v>
      </c>
      <c r="Y79" s="118">
        <v>150</v>
      </c>
      <c r="Z79" s="118">
        <v>150</v>
      </c>
      <c r="AA79" s="118">
        <v>150</v>
      </c>
      <c r="AB79" s="118">
        <v>150</v>
      </c>
      <c r="AC79" s="118">
        <v>150</v>
      </c>
      <c r="AD79" s="118">
        <v>150</v>
      </c>
      <c r="AE79" s="118">
        <v>150</v>
      </c>
      <c r="AF79" s="118">
        <v>150</v>
      </c>
      <c r="AG79" s="118">
        <v>150</v>
      </c>
      <c r="AH79" s="118">
        <v>150</v>
      </c>
      <c r="AI79" s="118">
        <v>150</v>
      </c>
      <c r="AJ79" s="118">
        <v>150</v>
      </c>
      <c r="AK79" s="118">
        <v>150</v>
      </c>
      <c r="AL79" s="118">
        <v>150</v>
      </c>
      <c r="AM79" s="118">
        <v>150</v>
      </c>
      <c r="AN79" s="118">
        <v>150</v>
      </c>
      <c r="AO79" s="118">
        <v>150</v>
      </c>
      <c r="AP79" s="118">
        <v>150</v>
      </c>
      <c r="AQ79" s="118">
        <v>150</v>
      </c>
      <c r="AR79" s="118">
        <v>150</v>
      </c>
      <c r="AS79" s="118">
        <v>150</v>
      </c>
      <c r="AT79" s="118">
        <v>150</v>
      </c>
      <c r="AU79" s="118">
        <v>150</v>
      </c>
      <c r="AV79" s="118">
        <v>150</v>
      </c>
      <c r="AW79" s="118">
        <v>150</v>
      </c>
      <c r="AX79" s="118">
        <v>150</v>
      </c>
      <c r="AY79" s="118">
        <v>150</v>
      </c>
      <c r="AZ79" s="118">
        <v>150</v>
      </c>
      <c r="BA79" s="118">
        <v>150</v>
      </c>
      <c r="BB79" s="118">
        <v>150</v>
      </c>
      <c r="BC79" s="118">
        <v>150</v>
      </c>
      <c r="BD79" s="118">
        <v>150</v>
      </c>
      <c r="BE79" s="118">
        <v>150</v>
      </c>
      <c r="BF79" s="118">
        <v>150</v>
      </c>
      <c r="BG79" s="118">
        <v>150</v>
      </c>
      <c r="BH79" s="118">
        <v>150</v>
      </c>
      <c r="BI79" s="118">
        <v>150</v>
      </c>
      <c r="BJ79" s="118">
        <v>150</v>
      </c>
      <c r="BK79" s="118">
        <v>150</v>
      </c>
      <c r="BL79" s="118">
        <v>150</v>
      </c>
      <c r="BM79" s="118">
        <v>150</v>
      </c>
    </row>
    <row r="80" spans="4:73">
      <c r="D80">
        <v>76</v>
      </c>
      <c r="E80" t="s">
        <v>165</v>
      </c>
      <c r="F80" s="118">
        <v>10</v>
      </c>
      <c r="G80" s="118">
        <v>10</v>
      </c>
      <c r="H80" s="118">
        <v>10</v>
      </c>
      <c r="I80" s="118">
        <v>10</v>
      </c>
      <c r="J80" s="118">
        <v>10</v>
      </c>
      <c r="K80" s="118">
        <v>10</v>
      </c>
      <c r="L80" s="118">
        <v>10</v>
      </c>
      <c r="M80" s="118">
        <v>10</v>
      </c>
      <c r="N80" s="118">
        <v>10</v>
      </c>
      <c r="O80" s="118">
        <v>10</v>
      </c>
      <c r="P80" s="118">
        <v>10</v>
      </c>
      <c r="Q80" s="118">
        <v>10</v>
      </c>
      <c r="R80" s="118">
        <v>10</v>
      </c>
      <c r="S80" s="118">
        <v>10</v>
      </c>
      <c r="T80" s="118">
        <v>10</v>
      </c>
      <c r="U80" s="118">
        <v>10</v>
      </c>
      <c r="V80" s="118">
        <v>10</v>
      </c>
      <c r="W80" s="118">
        <v>10</v>
      </c>
      <c r="X80" s="118">
        <v>10</v>
      </c>
      <c r="Y80" s="118">
        <v>10</v>
      </c>
      <c r="Z80" s="118">
        <v>10</v>
      </c>
      <c r="AA80" s="118">
        <v>10</v>
      </c>
      <c r="AB80" s="118">
        <v>10</v>
      </c>
      <c r="AC80" s="118">
        <v>10</v>
      </c>
      <c r="AD80" s="118">
        <v>10</v>
      </c>
      <c r="AE80" s="118">
        <v>10</v>
      </c>
      <c r="AF80" s="118">
        <v>10</v>
      </c>
      <c r="AG80" s="118">
        <v>10</v>
      </c>
      <c r="AH80" s="118">
        <v>10</v>
      </c>
      <c r="AI80" s="118">
        <v>10</v>
      </c>
      <c r="AJ80" s="118">
        <v>10</v>
      </c>
      <c r="AK80" s="118">
        <v>10</v>
      </c>
      <c r="AL80" s="118">
        <v>10</v>
      </c>
      <c r="AM80" s="118">
        <v>10</v>
      </c>
      <c r="AN80" s="118">
        <v>10</v>
      </c>
      <c r="AO80" s="118">
        <v>10</v>
      </c>
      <c r="AP80" s="118">
        <v>10</v>
      </c>
      <c r="AQ80" s="118">
        <v>10</v>
      </c>
      <c r="AR80" s="118">
        <v>10</v>
      </c>
      <c r="AS80" s="118">
        <v>10</v>
      </c>
      <c r="AT80" s="118">
        <v>10</v>
      </c>
      <c r="AU80" s="118">
        <v>10</v>
      </c>
      <c r="AV80" s="118">
        <v>10</v>
      </c>
      <c r="AW80" s="118">
        <v>10</v>
      </c>
      <c r="AX80" s="118">
        <v>10</v>
      </c>
      <c r="AY80" s="118">
        <v>10</v>
      </c>
      <c r="AZ80" s="118">
        <v>10</v>
      </c>
      <c r="BA80" s="118">
        <v>10</v>
      </c>
      <c r="BB80" s="118">
        <v>10</v>
      </c>
      <c r="BC80" s="118">
        <v>10</v>
      </c>
      <c r="BD80" s="118">
        <v>10</v>
      </c>
      <c r="BE80" s="118">
        <v>10</v>
      </c>
      <c r="BF80" s="118">
        <v>10</v>
      </c>
      <c r="BG80" s="118">
        <v>10</v>
      </c>
      <c r="BH80" s="118">
        <v>10</v>
      </c>
      <c r="BI80" s="118">
        <v>10</v>
      </c>
      <c r="BJ80" s="118">
        <v>10</v>
      </c>
      <c r="BK80" s="118">
        <v>10</v>
      </c>
      <c r="BL80" s="118">
        <v>10</v>
      </c>
      <c r="BM80" s="118">
        <v>10</v>
      </c>
    </row>
    <row r="81" spans="4:65">
      <c r="D81">
        <v>77</v>
      </c>
      <c r="E81" t="s">
        <v>166</v>
      </c>
      <c r="F81" s="118">
        <v>0</v>
      </c>
      <c r="G81" s="118">
        <v>0</v>
      </c>
      <c r="H81" s="118">
        <v>0</v>
      </c>
      <c r="I81" s="118">
        <v>0</v>
      </c>
      <c r="J81" s="118">
        <v>0</v>
      </c>
      <c r="K81" s="118">
        <v>0</v>
      </c>
      <c r="L81" s="118">
        <v>0</v>
      </c>
      <c r="M81" s="118">
        <v>0</v>
      </c>
      <c r="N81" s="118">
        <v>0</v>
      </c>
      <c r="O81" s="118">
        <v>0</v>
      </c>
      <c r="P81" s="118">
        <v>0</v>
      </c>
      <c r="Q81" s="118">
        <v>0</v>
      </c>
      <c r="R81" s="118">
        <v>0</v>
      </c>
      <c r="S81" s="118">
        <v>0</v>
      </c>
      <c r="T81" s="118">
        <v>0</v>
      </c>
      <c r="U81" s="118">
        <v>0</v>
      </c>
      <c r="V81" s="118">
        <v>0</v>
      </c>
      <c r="W81" s="118">
        <v>0</v>
      </c>
      <c r="X81" s="118">
        <v>0</v>
      </c>
      <c r="Y81" s="118">
        <v>0</v>
      </c>
      <c r="Z81" s="118">
        <v>0</v>
      </c>
      <c r="AA81" s="118">
        <v>0</v>
      </c>
      <c r="AB81" s="118">
        <v>0</v>
      </c>
      <c r="AC81" s="118">
        <v>0</v>
      </c>
      <c r="AD81" s="118">
        <v>0</v>
      </c>
      <c r="AE81" s="118">
        <v>0</v>
      </c>
      <c r="AF81" s="118">
        <v>0</v>
      </c>
      <c r="AG81" s="118">
        <v>0</v>
      </c>
      <c r="AH81" s="118">
        <v>0</v>
      </c>
      <c r="AI81" s="118">
        <v>0</v>
      </c>
      <c r="AJ81" s="118">
        <v>0</v>
      </c>
      <c r="AK81" s="118">
        <v>0</v>
      </c>
      <c r="AL81" s="118">
        <v>0</v>
      </c>
      <c r="AM81" s="118">
        <v>0</v>
      </c>
      <c r="AN81" s="118">
        <v>0</v>
      </c>
      <c r="AO81" s="118">
        <v>0</v>
      </c>
      <c r="AP81" s="118">
        <v>0</v>
      </c>
      <c r="AQ81" s="118">
        <v>0</v>
      </c>
      <c r="AR81" s="118">
        <v>0</v>
      </c>
      <c r="AS81" s="118">
        <v>0</v>
      </c>
      <c r="AT81" s="118">
        <v>0</v>
      </c>
      <c r="AU81" s="118">
        <v>0</v>
      </c>
      <c r="AV81" s="118">
        <v>0</v>
      </c>
      <c r="AW81" s="118">
        <v>0</v>
      </c>
      <c r="AX81" s="118">
        <v>0</v>
      </c>
      <c r="AY81" s="118">
        <v>0</v>
      </c>
      <c r="AZ81" s="118">
        <v>0</v>
      </c>
      <c r="BA81" s="118">
        <v>0</v>
      </c>
      <c r="BB81" s="118">
        <v>0</v>
      </c>
      <c r="BC81" s="118">
        <v>0</v>
      </c>
      <c r="BD81" s="118">
        <v>0</v>
      </c>
      <c r="BE81" s="118">
        <v>0</v>
      </c>
      <c r="BF81" s="118">
        <v>0</v>
      </c>
      <c r="BG81" s="118">
        <v>0</v>
      </c>
      <c r="BH81" s="118">
        <v>0</v>
      </c>
      <c r="BI81" s="118">
        <v>0</v>
      </c>
      <c r="BJ81" s="118">
        <v>0</v>
      </c>
      <c r="BK81" s="118">
        <v>0</v>
      </c>
      <c r="BL81" s="118">
        <v>0</v>
      </c>
      <c r="BM81" s="118">
        <v>0</v>
      </c>
    </row>
    <row r="82" spans="4:65" ht="17" thickBot="1">
      <c r="D82">
        <v>78</v>
      </c>
      <c r="E82" s="117" t="s">
        <v>149</v>
      </c>
      <c r="F82" s="119">
        <f t="shared" ref="F82:AO82" si="74">SUM(F79:F81)</f>
        <v>160</v>
      </c>
      <c r="G82" s="119">
        <f t="shared" si="74"/>
        <v>160</v>
      </c>
      <c r="H82" s="119">
        <f t="shared" si="74"/>
        <v>160</v>
      </c>
      <c r="I82" s="119">
        <f t="shared" si="74"/>
        <v>160</v>
      </c>
      <c r="J82" s="119">
        <f t="shared" si="74"/>
        <v>160</v>
      </c>
      <c r="K82" s="119">
        <f t="shared" si="74"/>
        <v>160</v>
      </c>
      <c r="L82" s="119">
        <f t="shared" si="74"/>
        <v>160</v>
      </c>
      <c r="M82" s="119">
        <f t="shared" si="74"/>
        <v>160</v>
      </c>
      <c r="N82" s="119">
        <f t="shared" si="74"/>
        <v>160</v>
      </c>
      <c r="O82" s="119">
        <f t="shared" si="74"/>
        <v>160</v>
      </c>
      <c r="P82" s="119">
        <f t="shared" si="74"/>
        <v>160</v>
      </c>
      <c r="Q82" s="119">
        <f t="shared" si="74"/>
        <v>160</v>
      </c>
      <c r="R82" s="119">
        <f t="shared" si="74"/>
        <v>160</v>
      </c>
      <c r="S82" s="119">
        <f t="shared" si="74"/>
        <v>160</v>
      </c>
      <c r="T82" s="119">
        <f t="shared" si="74"/>
        <v>160</v>
      </c>
      <c r="U82" s="119">
        <f t="shared" si="74"/>
        <v>160</v>
      </c>
      <c r="V82" s="119">
        <f t="shared" si="74"/>
        <v>160</v>
      </c>
      <c r="W82" s="119">
        <f t="shared" si="74"/>
        <v>160</v>
      </c>
      <c r="X82" s="119">
        <f t="shared" si="74"/>
        <v>160</v>
      </c>
      <c r="Y82" s="119">
        <f t="shared" si="74"/>
        <v>160</v>
      </c>
      <c r="Z82" s="119">
        <f t="shared" si="74"/>
        <v>160</v>
      </c>
      <c r="AA82" s="119">
        <f t="shared" si="74"/>
        <v>160</v>
      </c>
      <c r="AB82" s="119">
        <f t="shared" si="74"/>
        <v>160</v>
      </c>
      <c r="AC82" s="119">
        <f t="shared" si="74"/>
        <v>160</v>
      </c>
      <c r="AD82" s="119">
        <f t="shared" si="74"/>
        <v>160</v>
      </c>
      <c r="AE82" s="119">
        <f t="shared" si="74"/>
        <v>160</v>
      </c>
      <c r="AF82" s="119">
        <f t="shared" si="74"/>
        <v>160</v>
      </c>
      <c r="AG82" s="119">
        <f t="shared" si="74"/>
        <v>160</v>
      </c>
      <c r="AH82" s="119">
        <f t="shared" si="74"/>
        <v>160</v>
      </c>
      <c r="AI82" s="119">
        <f t="shared" si="74"/>
        <v>160</v>
      </c>
      <c r="AJ82" s="119">
        <f t="shared" si="74"/>
        <v>160</v>
      </c>
      <c r="AK82" s="119">
        <f t="shared" si="74"/>
        <v>160</v>
      </c>
      <c r="AL82" s="119">
        <f t="shared" si="74"/>
        <v>160</v>
      </c>
      <c r="AM82" s="119">
        <f t="shared" si="74"/>
        <v>160</v>
      </c>
      <c r="AN82" s="119">
        <f t="shared" si="74"/>
        <v>160</v>
      </c>
      <c r="AO82" s="119">
        <f t="shared" si="74"/>
        <v>160</v>
      </c>
      <c r="AP82" s="119">
        <f t="shared" ref="AP82:BB82" si="75">SUM(AP79:AP81)</f>
        <v>160</v>
      </c>
      <c r="AQ82" s="119">
        <f t="shared" si="75"/>
        <v>160</v>
      </c>
      <c r="AR82" s="119">
        <f t="shared" si="75"/>
        <v>160</v>
      </c>
      <c r="AS82" s="119">
        <f t="shared" si="75"/>
        <v>160</v>
      </c>
      <c r="AT82" s="119">
        <f t="shared" si="75"/>
        <v>160</v>
      </c>
      <c r="AU82" s="119">
        <f t="shared" si="75"/>
        <v>160</v>
      </c>
      <c r="AV82" s="119">
        <f t="shared" si="75"/>
        <v>160</v>
      </c>
      <c r="AW82" s="119">
        <f t="shared" si="75"/>
        <v>160</v>
      </c>
      <c r="AX82" s="119">
        <f t="shared" si="75"/>
        <v>160</v>
      </c>
      <c r="AY82" s="119">
        <f t="shared" si="75"/>
        <v>160</v>
      </c>
      <c r="AZ82" s="119">
        <f t="shared" si="75"/>
        <v>160</v>
      </c>
      <c r="BA82" s="119">
        <f t="shared" si="75"/>
        <v>160</v>
      </c>
      <c r="BB82" s="119">
        <f t="shared" si="75"/>
        <v>160</v>
      </c>
      <c r="BC82" s="119">
        <f t="shared" ref="BC82:BM82" si="76">SUM(BC79:BC81)</f>
        <v>160</v>
      </c>
      <c r="BD82" s="119">
        <f t="shared" si="76"/>
        <v>160</v>
      </c>
      <c r="BE82" s="119">
        <f t="shared" si="76"/>
        <v>160</v>
      </c>
      <c r="BF82" s="119">
        <f t="shared" si="76"/>
        <v>160</v>
      </c>
      <c r="BG82" s="119">
        <f t="shared" si="76"/>
        <v>160</v>
      </c>
      <c r="BH82" s="119">
        <f t="shared" si="76"/>
        <v>160</v>
      </c>
      <c r="BI82" s="119">
        <f t="shared" si="76"/>
        <v>160</v>
      </c>
      <c r="BJ82" s="119">
        <f t="shared" si="76"/>
        <v>160</v>
      </c>
      <c r="BK82" s="119">
        <f t="shared" si="76"/>
        <v>160</v>
      </c>
      <c r="BL82" s="119">
        <f t="shared" si="76"/>
        <v>160</v>
      </c>
      <c r="BM82" s="119">
        <f t="shared" si="76"/>
        <v>160</v>
      </c>
    </row>
    <row r="83" spans="4:65" ht="17" thickTop="1">
      <c r="D83">
        <v>79</v>
      </c>
    </row>
    <row r="84" spans="4:65">
      <c r="D84">
        <v>80</v>
      </c>
    </row>
    <row r="85" spans="4:65">
      <c r="D85">
        <v>81</v>
      </c>
      <c r="E85" s="117" t="s">
        <v>167</v>
      </c>
      <c r="F85" s="122">
        <f>(F15+F23+F34+F44+F60+F82)</f>
        <v>4636.666666666667</v>
      </c>
      <c r="G85" s="122">
        <f t="shared" ref="G85:AK85" si="77">(G15+G23+G34+G44+G60+G82)</f>
        <v>4636.666666666667</v>
      </c>
      <c r="H85" s="122">
        <f t="shared" si="77"/>
        <v>4636.666666666667</v>
      </c>
      <c r="I85" s="122">
        <f t="shared" si="77"/>
        <v>25036.666666666668</v>
      </c>
      <c r="J85" s="122">
        <f t="shared" si="77"/>
        <v>32036.666666666668</v>
      </c>
      <c r="K85" s="122">
        <f t="shared" si="77"/>
        <v>34036.666666666664</v>
      </c>
      <c r="L85" s="122">
        <f t="shared" si="77"/>
        <v>34036.666666666664</v>
      </c>
      <c r="M85" s="122">
        <f t="shared" si="77"/>
        <v>35120</v>
      </c>
      <c r="N85" s="122">
        <f t="shared" si="77"/>
        <v>35120</v>
      </c>
      <c r="O85" s="122">
        <f t="shared" si="77"/>
        <v>35120</v>
      </c>
      <c r="P85" s="122">
        <f t="shared" si="77"/>
        <v>35620</v>
      </c>
      <c r="Q85" s="122">
        <f t="shared" si="77"/>
        <v>37620</v>
      </c>
      <c r="R85" s="122">
        <f t="shared" si="77"/>
        <v>61820</v>
      </c>
      <c r="S85" s="122">
        <f t="shared" si="77"/>
        <v>61820</v>
      </c>
      <c r="T85" s="122">
        <f t="shared" si="77"/>
        <v>61820</v>
      </c>
      <c r="U85" s="122">
        <f t="shared" si="77"/>
        <v>62620</v>
      </c>
      <c r="V85" s="122">
        <f t="shared" si="77"/>
        <v>62620</v>
      </c>
      <c r="W85" s="122">
        <f t="shared" si="77"/>
        <v>62620</v>
      </c>
      <c r="X85" s="122">
        <f t="shared" si="77"/>
        <v>62620</v>
      </c>
      <c r="Y85" s="122">
        <f t="shared" si="77"/>
        <v>63370</v>
      </c>
      <c r="Z85" s="122">
        <f t="shared" si="77"/>
        <v>62370</v>
      </c>
      <c r="AA85" s="122">
        <f t="shared" si="77"/>
        <v>62370</v>
      </c>
      <c r="AB85" s="122">
        <f t="shared" si="77"/>
        <v>62370</v>
      </c>
      <c r="AC85" s="122">
        <f t="shared" si="77"/>
        <v>63370</v>
      </c>
      <c r="AD85" s="122">
        <f t="shared" si="77"/>
        <v>83470</v>
      </c>
      <c r="AE85" s="122">
        <f t="shared" si="77"/>
        <v>78470</v>
      </c>
      <c r="AF85" s="122">
        <f t="shared" si="77"/>
        <v>78470</v>
      </c>
      <c r="AG85" s="122">
        <f t="shared" si="77"/>
        <v>80070</v>
      </c>
      <c r="AH85" s="122">
        <f t="shared" si="77"/>
        <v>80070</v>
      </c>
      <c r="AI85" s="122">
        <f t="shared" si="77"/>
        <v>80070</v>
      </c>
      <c r="AJ85" s="122">
        <f t="shared" si="77"/>
        <v>80070</v>
      </c>
      <c r="AK85" s="122">
        <f t="shared" si="77"/>
        <v>80070</v>
      </c>
      <c r="AL85" s="122">
        <f t="shared" ref="AL85:BM85" si="78">(AL15+AL23+AL34+AL44+AL60+AL82)</f>
        <v>80070</v>
      </c>
      <c r="AM85" s="122">
        <f t="shared" si="78"/>
        <v>80070</v>
      </c>
      <c r="AN85" s="122">
        <f t="shared" si="78"/>
        <v>80070</v>
      </c>
      <c r="AO85" s="122">
        <f t="shared" si="78"/>
        <v>80070</v>
      </c>
      <c r="AP85" s="122">
        <f t="shared" si="78"/>
        <v>100270</v>
      </c>
      <c r="AQ85" s="122">
        <f t="shared" si="78"/>
        <v>95270</v>
      </c>
      <c r="AR85" s="122">
        <f t="shared" si="78"/>
        <v>95270</v>
      </c>
      <c r="AS85" s="122">
        <f t="shared" si="78"/>
        <v>98470</v>
      </c>
      <c r="AT85" s="122">
        <f t="shared" si="78"/>
        <v>98470</v>
      </c>
      <c r="AU85" s="122">
        <f t="shared" si="78"/>
        <v>98470</v>
      </c>
      <c r="AV85" s="122">
        <f t="shared" si="78"/>
        <v>98470</v>
      </c>
      <c r="AW85" s="122">
        <f t="shared" si="78"/>
        <v>98470</v>
      </c>
      <c r="AX85" s="122">
        <f t="shared" si="78"/>
        <v>98470</v>
      </c>
      <c r="AY85" s="122">
        <f t="shared" si="78"/>
        <v>98470</v>
      </c>
      <c r="AZ85" s="122">
        <f t="shared" si="78"/>
        <v>98470</v>
      </c>
      <c r="BA85" s="122">
        <f t="shared" si="78"/>
        <v>98470</v>
      </c>
      <c r="BB85" s="122">
        <f t="shared" si="78"/>
        <v>127070</v>
      </c>
      <c r="BC85" s="122">
        <f t="shared" si="78"/>
        <v>122070</v>
      </c>
      <c r="BD85" s="122">
        <f t="shared" si="78"/>
        <v>122070</v>
      </c>
      <c r="BE85" s="122">
        <f t="shared" si="78"/>
        <v>124670</v>
      </c>
      <c r="BF85" s="122">
        <f t="shared" si="78"/>
        <v>124670</v>
      </c>
      <c r="BG85" s="122">
        <f t="shared" si="78"/>
        <v>124670</v>
      </c>
      <c r="BH85" s="122">
        <f t="shared" si="78"/>
        <v>124670</v>
      </c>
      <c r="BI85" s="122">
        <f t="shared" si="78"/>
        <v>124670</v>
      </c>
      <c r="BJ85" s="122">
        <f t="shared" si="78"/>
        <v>124670</v>
      </c>
      <c r="BK85" s="122">
        <f t="shared" si="78"/>
        <v>124670</v>
      </c>
      <c r="BL85" s="122">
        <f t="shared" si="78"/>
        <v>124670</v>
      </c>
      <c r="BM85" s="122">
        <f t="shared" si="78"/>
        <v>126670</v>
      </c>
    </row>
    <row r="88" spans="4:65">
      <c r="F88">
        <f t="shared" ref="F88:AK88" si="79">IF($A$176&gt;F$90,0,((YEAR(F$90)-YEAR($A$176))*12+IF(F$90=$A$176,0,MONTH(F$90)-MONTH($A$176)))+1)</f>
        <v>1</v>
      </c>
      <c r="G88">
        <f t="shared" si="79"/>
        <v>2</v>
      </c>
      <c r="H88">
        <f t="shared" si="79"/>
        <v>3</v>
      </c>
      <c r="I88">
        <f t="shared" si="79"/>
        <v>4</v>
      </c>
      <c r="J88">
        <f t="shared" si="79"/>
        <v>5</v>
      </c>
      <c r="K88">
        <f t="shared" si="79"/>
        <v>6</v>
      </c>
      <c r="L88">
        <f t="shared" si="79"/>
        <v>7</v>
      </c>
      <c r="M88">
        <f t="shared" si="79"/>
        <v>8</v>
      </c>
      <c r="N88">
        <f t="shared" si="79"/>
        <v>9</v>
      </c>
      <c r="O88">
        <f t="shared" si="79"/>
        <v>10</v>
      </c>
      <c r="P88">
        <f t="shared" si="79"/>
        <v>11</v>
      </c>
      <c r="Q88">
        <f t="shared" si="79"/>
        <v>12</v>
      </c>
      <c r="R88">
        <f t="shared" si="79"/>
        <v>13</v>
      </c>
      <c r="S88">
        <f t="shared" si="79"/>
        <v>14</v>
      </c>
      <c r="T88">
        <f t="shared" si="79"/>
        <v>15</v>
      </c>
      <c r="U88">
        <f t="shared" si="79"/>
        <v>16</v>
      </c>
      <c r="V88">
        <f t="shared" si="79"/>
        <v>17</v>
      </c>
      <c r="W88">
        <f t="shared" si="79"/>
        <v>18</v>
      </c>
      <c r="X88">
        <f t="shared" si="79"/>
        <v>19</v>
      </c>
      <c r="Y88">
        <f t="shared" si="79"/>
        <v>20</v>
      </c>
      <c r="Z88">
        <f t="shared" si="79"/>
        <v>21</v>
      </c>
      <c r="AA88">
        <f t="shared" si="79"/>
        <v>22</v>
      </c>
      <c r="AB88">
        <f t="shared" si="79"/>
        <v>23</v>
      </c>
      <c r="AC88">
        <f t="shared" si="79"/>
        <v>24</v>
      </c>
      <c r="AD88">
        <f t="shared" si="79"/>
        <v>25</v>
      </c>
      <c r="AE88">
        <f t="shared" si="79"/>
        <v>26</v>
      </c>
      <c r="AF88">
        <f t="shared" si="79"/>
        <v>27</v>
      </c>
      <c r="AG88">
        <f t="shared" si="79"/>
        <v>28</v>
      </c>
      <c r="AH88">
        <f t="shared" si="79"/>
        <v>29</v>
      </c>
      <c r="AI88">
        <f t="shared" si="79"/>
        <v>30</v>
      </c>
      <c r="AJ88">
        <f t="shared" si="79"/>
        <v>31</v>
      </c>
      <c r="AK88">
        <f t="shared" si="79"/>
        <v>32</v>
      </c>
      <c r="AL88">
        <f t="shared" ref="AL88:BM88" si="80">IF($A$176&gt;AL$90,0,((YEAR(AL$90)-YEAR($A$176))*12+IF(AL$90=$A$176,0,MONTH(AL$90)-MONTH($A$176)))+1)</f>
        <v>33</v>
      </c>
      <c r="AM88">
        <f t="shared" si="80"/>
        <v>34</v>
      </c>
      <c r="AN88">
        <f t="shared" si="80"/>
        <v>35</v>
      </c>
      <c r="AO88">
        <f t="shared" si="80"/>
        <v>36</v>
      </c>
      <c r="AP88">
        <f t="shared" si="80"/>
        <v>37</v>
      </c>
      <c r="AQ88">
        <f t="shared" si="80"/>
        <v>38</v>
      </c>
      <c r="AR88">
        <f t="shared" si="80"/>
        <v>39</v>
      </c>
      <c r="AS88">
        <f t="shared" si="80"/>
        <v>40</v>
      </c>
      <c r="AT88">
        <f t="shared" si="80"/>
        <v>41</v>
      </c>
      <c r="AU88">
        <f t="shared" si="80"/>
        <v>42</v>
      </c>
      <c r="AV88">
        <f t="shared" si="80"/>
        <v>43</v>
      </c>
      <c r="AW88">
        <f t="shared" si="80"/>
        <v>44</v>
      </c>
      <c r="AX88">
        <f t="shared" si="80"/>
        <v>45</v>
      </c>
      <c r="AY88">
        <f t="shared" si="80"/>
        <v>46</v>
      </c>
      <c r="AZ88">
        <f t="shared" si="80"/>
        <v>47</v>
      </c>
      <c r="BA88">
        <f t="shared" si="80"/>
        <v>48</v>
      </c>
      <c r="BB88">
        <f t="shared" si="80"/>
        <v>49</v>
      </c>
      <c r="BC88">
        <f t="shared" si="80"/>
        <v>50</v>
      </c>
      <c r="BD88">
        <f t="shared" si="80"/>
        <v>51</v>
      </c>
      <c r="BE88">
        <f t="shared" si="80"/>
        <v>52</v>
      </c>
      <c r="BF88">
        <f t="shared" si="80"/>
        <v>53</v>
      </c>
      <c r="BG88">
        <f t="shared" si="80"/>
        <v>54</v>
      </c>
      <c r="BH88">
        <f t="shared" si="80"/>
        <v>55</v>
      </c>
      <c r="BI88">
        <f t="shared" si="80"/>
        <v>56</v>
      </c>
      <c r="BJ88">
        <f t="shared" si="80"/>
        <v>57</v>
      </c>
      <c r="BK88">
        <f t="shared" si="80"/>
        <v>58</v>
      </c>
      <c r="BL88">
        <f t="shared" si="80"/>
        <v>59</v>
      </c>
      <c r="BM88">
        <f t="shared" si="80"/>
        <v>60</v>
      </c>
    </row>
    <row r="89" spans="4:65">
      <c r="F89" s="115" t="str">
        <f t="shared" ref="F89:BM89" si="81">F$3</f>
        <v>$</v>
      </c>
      <c r="G89" s="115" t="str">
        <f t="shared" si="81"/>
        <v>$</v>
      </c>
      <c r="H89" s="115" t="str">
        <f t="shared" si="81"/>
        <v>$</v>
      </c>
      <c r="I89" s="115" t="str">
        <f t="shared" si="81"/>
        <v>$</v>
      </c>
      <c r="J89" s="115" t="str">
        <f t="shared" si="81"/>
        <v>$</v>
      </c>
      <c r="K89" s="115" t="str">
        <f t="shared" si="81"/>
        <v>$</v>
      </c>
      <c r="L89" s="115" t="str">
        <f t="shared" si="81"/>
        <v>$</v>
      </c>
      <c r="M89" s="115" t="str">
        <f t="shared" si="81"/>
        <v>$</v>
      </c>
      <c r="N89" s="115" t="str">
        <f t="shared" si="81"/>
        <v>$</v>
      </c>
      <c r="O89" s="115" t="str">
        <f t="shared" si="81"/>
        <v>$</v>
      </c>
      <c r="P89" s="115" t="str">
        <f t="shared" si="81"/>
        <v>$</v>
      </c>
      <c r="Q89" s="115" t="str">
        <f t="shared" si="81"/>
        <v>$</v>
      </c>
      <c r="R89" s="115" t="str">
        <f t="shared" si="81"/>
        <v>$</v>
      </c>
      <c r="S89" s="115" t="str">
        <f t="shared" si="81"/>
        <v>$</v>
      </c>
      <c r="T89" s="115" t="str">
        <f t="shared" si="81"/>
        <v>$</v>
      </c>
      <c r="U89" s="115" t="str">
        <f t="shared" si="81"/>
        <v>$</v>
      </c>
      <c r="V89" s="115" t="str">
        <f t="shared" si="81"/>
        <v>$</v>
      </c>
      <c r="W89" s="115" t="str">
        <f t="shared" si="81"/>
        <v>$</v>
      </c>
      <c r="X89" s="115" t="str">
        <f t="shared" si="81"/>
        <v>$</v>
      </c>
      <c r="Y89" s="115" t="str">
        <f t="shared" si="81"/>
        <v>$</v>
      </c>
      <c r="Z89" s="115" t="str">
        <f t="shared" si="81"/>
        <v>$</v>
      </c>
      <c r="AA89" s="115" t="str">
        <f t="shared" si="81"/>
        <v>$</v>
      </c>
      <c r="AB89" s="115" t="str">
        <f t="shared" si="81"/>
        <v>$</v>
      </c>
      <c r="AC89" s="115" t="str">
        <f t="shared" si="81"/>
        <v>$</v>
      </c>
      <c r="AD89" s="115" t="str">
        <f t="shared" si="81"/>
        <v>$</v>
      </c>
      <c r="AE89" s="115" t="str">
        <f t="shared" si="81"/>
        <v>$</v>
      </c>
      <c r="AF89" s="115" t="str">
        <f t="shared" si="81"/>
        <v>$</v>
      </c>
      <c r="AG89" s="115" t="str">
        <f t="shared" si="81"/>
        <v>$</v>
      </c>
      <c r="AH89" s="115" t="str">
        <f t="shared" si="81"/>
        <v>$</v>
      </c>
      <c r="AI89" s="115" t="str">
        <f t="shared" si="81"/>
        <v>$</v>
      </c>
      <c r="AJ89" s="115" t="str">
        <f t="shared" si="81"/>
        <v>$</v>
      </c>
      <c r="AK89" s="115" t="str">
        <f t="shared" si="81"/>
        <v>$</v>
      </c>
      <c r="AL89" s="115" t="str">
        <f t="shared" si="81"/>
        <v>$</v>
      </c>
      <c r="AM89" s="115" t="str">
        <f t="shared" si="81"/>
        <v>$</v>
      </c>
      <c r="AN89" s="115" t="str">
        <f t="shared" si="81"/>
        <v>$</v>
      </c>
      <c r="AO89" s="115" t="str">
        <f t="shared" si="81"/>
        <v>$</v>
      </c>
      <c r="AP89" s="115" t="str">
        <f t="shared" si="81"/>
        <v>$</v>
      </c>
      <c r="AQ89" s="115" t="str">
        <f t="shared" si="81"/>
        <v>$</v>
      </c>
      <c r="AR89" s="115" t="str">
        <f t="shared" si="81"/>
        <v>$</v>
      </c>
      <c r="AS89" s="115" t="str">
        <f t="shared" si="81"/>
        <v>$</v>
      </c>
      <c r="AT89" s="115" t="str">
        <f t="shared" si="81"/>
        <v>$</v>
      </c>
      <c r="AU89" s="115" t="str">
        <f t="shared" si="81"/>
        <v>$</v>
      </c>
      <c r="AV89" s="115" t="str">
        <f t="shared" si="81"/>
        <v>$</v>
      </c>
      <c r="AW89" s="115" t="str">
        <f t="shared" si="81"/>
        <v>$</v>
      </c>
      <c r="AX89" s="115" t="str">
        <f t="shared" si="81"/>
        <v>$</v>
      </c>
      <c r="AY89" s="115" t="str">
        <f t="shared" si="81"/>
        <v>$</v>
      </c>
      <c r="AZ89" s="115" t="str">
        <f t="shared" si="81"/>
        <v>$</v>
      </c>
      <c r="BA89" s="115" t="str">
        <f t="shared" si="81"/>
        <v>$</v>
      </c>
      <c r="BB89" s="115" t="str">
        <f t="shared" si="81"/>
        <v>$</v>
      </c>
      <c r="BC89" s="115" t="str">
        <f t="shared" si="81"/>
        <v>$</v>
      </c>
      <c r="BD89" s="115" t="str">
        <f t="shared" si="81"/>
        <v>$</v>
      </c>
      <c r="BE89" s="115" t="str">
        <f t="shared" si="81"/>
        <v>$</v>
      </c>
      <c r="BF89" s="115" t="str">
        <f t="shared" si="81"/>
        <v>$</v>
      </c>
      <c r="BG89" s="115" t="str">
        <f t="shared" si="81"/>
        <v>$</v>
      </c>
      <c r="BH89" s="115" t="str">
        <f t="shared" si="81"/>
        <v>$</v>
      </c>
      <c r="BI89" s="115" t="str">
        <f t="shared" si="81"/>
        <v>$</v>
      </c>
      <c r="BJ89" s="115" t="str">
        <f t="shared" si="81"/>
        <v>$</v>
      </c>
      <c r="BK89" s="115" t="str">
        <f t="shared" si="81"/>
        <v>$</v>
      </c>
      <c r="BL89" s="115" t="str">
        <f t="shared" si="81"/>
        <v>$</v>
      </c>
      <c r="BM89" s="115" t="str">
        <f t="shared" si="81"/>
        <v>$</v>
      </c>
    </row>
    <row r="90" spans="4:65">
      <c r="F90" s="12">
        <f>'Revenues-Costs'!L84</f>
        <v>44927</v>
      </c>
      <c r="G90" s="12">
        <f>'Revenues-Costs'!M84</f>
        <v>44958</v>
      </c>
      <c r="H90" s="12">
        <f>'Revenues-Costs'!N84</f>
        <v>44986</v>
      </c>
      <c r="I90" s="12">
        <f>'Revenues-Costs'!O84</f>
        <v>45017</v>
      </c>
      <c r="J90" s="12">
        <f>'Revenues-Costs'!P84</f>
        <v>45047</v>
      </c>
      <c r="K90" s="12">
        <f>'Revenues-Costs'!Q84</f>
        <v>45078</v>
      </c>
      <c r="L90" s="12">
        <f>'Revenues-Costs'!R84</f>
        <v>45108</v>
      </c>
      <c r="M90" s="12">
        <f>'Revenues-Costs'!S84</f>
        <v>45139</v>
      </c>
      <c r="N90" s="12">
        <f>'Revenues-Costs'!T84</f>
        <v>45170</v>
      </c>
      <c r="O90" s="12">
        <f>'Revenues-Costs'!U84</f>
        <v>45200</v>
      </c>
      <c r="P90" s="12">
        <f>'Revenues-Costs'!V84</f>
        <v>45231</v>
      </c>
      <c r="Q90" s="12">
        <f>'Revenues-Costs'!W84</f>
        <v>45261</v>
      </c>
      <c r="R90" s="12">
        <f>'Revenues-Costs'!X84</f>
        <v>45292</v>
      </c>
      <c r="S90" s="12">
        <f>'Revenues-Costs'!Y84</f>
        <v>45323</v>
      </c>
      <c r="T90" s="12">
        <f>'Revenues-Costs'!Z84</f>
        <v>45352</v>
      </c>
      <c r="U90" s="12">
        <f>'Revenues-Costs'!AA84</f>
        <v>45383</v>
      </c>
      <c r="V90" s="12">
        <f>'Revenues-Costs'!AB84</f>
        <v>45413</v>
      </c>
      <c r="W90" s="12">
        <f>'Revenues-Costs'!AC84</f>
        <v>45444</v>
      </c>
      <c r="X90" s="12">
        <f>'Revenues-Costs'!AD84</f>
        <v>45474</v>
      </c>
      <c r="Y90" s="12">
        <f>'Revenues-Costs'!AE84</f>
        <v>45505</v>
      </c>
      <c r="Z90" s="12">
        <f>'Revenues-Costs'!AF84</f>
        <v>45536</v>
      </c>
      <c r="AA90" s="12">
        <f>'Revenues-Costs'!AG84</f>
        <v>45566</v>
      </c>
      <c r="AB90" s="12">
        <f>'Revenues-Costs'!AH84</f>
        <v>45597</v>
      </c>
      <c r="AC90" s="12">
        <f>'Revenues-Costs'!AI84</f>
        <v>45627</v>
      </c>
      <c r="AD90" s="12">
        <f>'Revenues-Costs'!AJ84</f>
        <v>45658</v>
      </c>
      <c r="AE90" s="12">
        <f>'Revenues-Costs'!AK84</f>
        <v>45689</v>
      </c>
      <c r="AF90" s="12">
        <f>'Revenues-Costs'!AL84</f>
        <v>45717</v>
      </c>
      <c r="AG90" s="12">
        <f>'Revenues-Costs'!AM84</f>
        <v>45748</v>
      </c>
      <c r="AH90" s="12">
        <f>'Revenues-Costs'!AN84</f>
        <v>45778</v>
      </c>
      <c r="AI90" s="12">
        <f>'Revenues-Costs'!AO84</f>
        <v>45809</v>
      </c>
      <c r="AJ90" s="12">
        <f>'Revenues-Costs'!AP84</f>
        <v>45839</v>
      </c>
      <c r="AK90" s="12">
        <f>'Revenues-Costs'!AQ84</f>
        <v>45870</v>
      </c>
      <c r="AL90" s="12">
        <f>'Revenues-Costs'!AR84</f>
        <v>45901</v>
      </c>
      <c r="AM90" s="12">
        <f>'Revenues-Costs'!AS84</f>
        <v>45931</v>
      </c>
      <c r="AN90" s="12">
        <f>'Revenues-Costs'!AT84</f>
        <v>45962</v>
      </c>
      <c r="AO90" s="12">
        <f>'Revenues-Costs'!AU84</f>
        <v>45992</v>
      </c>
      <c r="AP90" s="12">
        <f>'Revenues-Costs'!AV84</f>
        <v>46023</v>
      </c>
      <c r="AQ90" s="12">
        <f>'Revenues-Costs'!AW84</f>
        <v>46054</v>
      </c>
      <c r="AR90" s="12">
        <f>'Revenues-Costs'!AX84</f>
        <v>46082</v>
      </c>
      <c r="AS90" s="12">
        <f>'Revenues-Costs'!AY84</f>
        <v>46113</v>
      </c>
      <c r="AT90" s="12">
        <f>'Revenues-Costs'!AZ84</f>
        <v>46143</v>
      </c>
      <c r="AU90" s="12">
        <f>'Revenues-Costs'!BA84</f>
        <v>46174</v>
      </c>
      <c r="AV90" s="12">
        <f>'Revenues-Costs'!BB84</f>
        <v>46204</v>
      </c>
      <c r="AW90" s="12">
        <f>'Revenues-Costs'!BC84</f>
        <v>46235</v>
      </c>
      <c r="AX90" s="12">
        <f>'Revenues-Costs'!BD84</f>
        <v>46266</v>
      </c>
      <c r="AY90" s="12">
        <f>'Revenues-Costs'!BE84</f>
        <v>46296</v>
      </c>
      <c r="AZ90" s="12">
        <f>'Revenues-Costs'!BF84</f>
        <v>46327</v>
      </c>
      <c r="BA90" s="12">
        <f>'Revenues-Costs'!BG84</f>
        <v>46357</v>
      </c>
      <c r="BB90" s="12">
        <f>'Revenues-Costs'!BH84</f>
        <v>46388</v>
      </c>
      <c r="BC90" s="12">
        <f>'Revenues-Costs'!BI84</f>
        <v>46419</v>
      </c>
      <c r="BD90" s="12">
        <f>'Revenues-Costs'!BJ84</f>
        <v>46447</v>
      </c>
      <c r="BE90" s="12">
        <f>'Revenues-Costs'!BK84</f>
        <v>46478</v>
      </c>
      <c r="BF90" s="12">
        <f>'Revenues-Costs'!BL84</f>
        <v>46508</v>
      </c>
      <c r="BG90" s="12">
        <f>'Revenues-Costs'!BM84</f>
        <v>46539</v>
      </c>
      <c r="BH90" s="12">
        <f>'Revenues-Costs'!BN84</f>
        <v>46569</v>
      </c>
      <c r="BI90" s="12">
        <f>'Revenues-Costs'!BO84</f>
        <v>46600</v>
      </c>
      <c r="BJ90" s="12">
        <f>'Revenues-Costs'!BP84</f>
        <v>46631</v>
      </c>
      <c r="BK90" s="12">
        <f>'Revenues-Costs'!BQ84</f>
        <v>46661</v>
      </c>
      <c r="BL90" s="12">
        <f>'Revenues-Costs'!BR84</f>
        <v>46692</v>
      </c>
      <c r="BM90" s="12">
        <f>'Revenues-Costs'!BS84</f>
        <v>46722</v>
      </c>
    </row>
    <row r="91" spans="4:65">
      <c r="D91">
        <v>1</v>
      </c>
      <c r="E91" s="117" t="s">
        <v>64</v>
      </c>
    </row>
    <row r="92" spans="4:65">
      <c r="D92">
        <v>2</v>
      </c>
      <c r="E92" t="s">
        <v>140</v>
      </c>
      <c r="F92" s="118">
        <f t="shared" ref="F92:O101" si="82">IF(F$88=0,0,VLOOKUP($D92,$D$5:$BN$85,F$88+2,0))</f>
        <v>500</v>
      </c>
      <c r="G92" s="118">
        <f t="shared" si="82"/>
        <v>500</v>
      </c>
      <c r="H92" s="118">
        <f t="shared" si="82"/>
        <v>500</v>
      </c>
      <c r="I92" s="118">
        <f t="shared" si="82"/>
        <v>500</v>
      </c>
      <c r="J92" s="118">
        <f t="shared" si="82"/>
        <v>500</v>
      </c>
      <c r="K92" s="118">
        <f t="shared" si="82"/>
        <v>500</v>
      </c>
      <c r="L92" s="118">
        <f t="shared" si="82"/>
        <v>500</v>
      </c>
      <c r="M92" s="118">
        <f t="shared" si="82"/>
        <v>500</v>
      </c>
      <c r="N92" s="118">
        <f t="shared" si="82"/>
        <v>500</v>
      </c>
      <c r="O92" s="118">
        <f t="shared" si="82"/>
        <v>500</v>
      </c>
      <c r="P92" s="118">
        <f t="shared" ref="P92:Y101" si="83">IF(P$88=0,0,VLOOKUP($D92,$D$5:$BN$85,P$88+2,0))</f>
        <v>1000</v>
      </c>
      <c r="Q92" s="118">
        <f t="shared" si="83"/>
        <v>1000</v>
      </c>
      <c r="R92" s="118">
        <f t="shared" si="83"/>
        <v>2000</v>
      </c>
      <c r="S92" s="118">
        <f t="shared" si="83"/>
        <v>2000</v>
      </c>
      <c r="T92" s="118">
        <f t="shared" si="83"/>
        <v>2000</v>
      </c>
      <c r="U92" s="118">
        <f t="shared" si="83"/>
        <v>2000</v>
      </c>
      <c r="V92" s="118">
        <f t="shared" si="83"/>
        <v>2000</v>
      </c>
      <c r="W92" s="118">
        <f t="shared" si="83"/>
        <v>2000</v>
      </c>
      <c r="X92" s="118">
        <f t="shared" si="83"/>
        <v>2000</v>
      </c>
      <c r="Y92" s="118">
        <f t="shared" si="83"/>
        <v>2000</v>
      </c>
      <c r="Z92" s="118">
        <f t="shared" ref="Z92:AI101" si="84">IF(Z$88=0,0,VLOOKUP($D92,$D$5:$BN$85,Z$88+2,0))</f>
        <v>2000</v>
      </c>
      <c r="AA92" s="118">
        <f t="shared" si="84"/>
        <v>2000</v>
      </c>
      <c r="AB92" s="118">
        <f t="shared" si="84"/>
        <v>2000</v>
      </c>
      <c r="AC92" s="118">
        <f t="shared" si="84"/>
        <v>2000</v>
      </c>
      <c r="AD92" s="118">
        <f t="shared" si="84"/>
        <v>3000</v>
      </c>
      <c r="AE92" s="118">
        <f t="shared" si="84"/>
        <v>3000</v>
      </c>
      <c r="AF92" s="118">
        <f t="shared" si="84"/>
        <v>3000</v>
      </c>
      <c r="AG92" s="118">
        <f t="shared" si="84"/>
        <v>3000</v>
      </c>
      <c r="AH92" s="118">
        <f t="shared" si="84"/>
        <v>3000</v>
      </c>
      <c r="AI92" s="118">
        <f t="shared" si="84"/>
        <v>3000</v>
      </c>
      <c r="AJ92" s="118">
        <f t="shared" ref="AJ92:AS101" si="85">IF(AJ$88=0,0,VLOOKUP($D92,$D$5:$BN$85,AJ$88+2,0))</f>
        <v>3000</v>
      </c>
      <c r="AK92" s="118">
        <f t="shared" si="85"/>
        <v>3000</v>
      </c>
      <c r="AL92" s="118">
        <f t="shared" si="85"/>
        <v>3000</v>
      </c>
      <c r="AM92" s="118">
        <f t="shared" si="85"/>
        <v>3000</v>
      </c>
      <c r="AN92" s="118">
        <f t="shared" si="85"/>
        <v>3000</v>
      </c>
      <c r="AO92" s="118">
        <f t="shared" si="85"/>
        <v>3000</v>
      </c>
      <c r="AP92" s="118">
        <f t="shared" si="85"/>
        <v>3000</v>
      </c>
      <c r="AQ92" s="118">
        <f t="shared" si="85"/>
        <v>3000</v>
      </c>
      <c r="AR92" s="118">
        <f t="shared" si="85"/>
        <v>3000</v>
      </c>
      <c r="AS92" s="118">
        <f t="shared" si="85"/>
        <v>3000</v>
      </c>
      <c r="AT92" s="118">
        <f t="shared" ref="AT92:BC101" si="86">IF(AT$88=0,0,VLOOKUP($D92,$D$5:$BN$85,AT$88+2,0))</f>
        <v>3000</v>
      </c>
      <c r="AU92" s="118">
        <f t="shared" si="86"/>
        <v>3000</v>
      </c>
      <c r="AV92" s="118">
        <f t="shared" si="86"/>
        <v>3000</v>
      </c>
      <c r="AW92" s="118">
        <f t="shared" si="86"/>
        <v>3000</v>
      </c>
      <c r="AX92" s="118">
        <f t="shared" si="86"/>
        <v>3000</v>
      </c>
      <c r="AY92" s="118">
        <f t="shared" si="86"/>
        <v>3000</v>
      </c>
      <c r="AZ92" s="118">
        <f t="shared" si="86"/>
        <v>3000</v>
      </c>
      <c r="BA92" s="118">
        <f t="shared" si="86"/>
        <v>3000</v>
      </c>
      <c r="BB92" s="118">
        <f t="shared" si="86"/>
        <v>3000</v>
      </c>
      <c r="BC92" s="118">
        <f t="shared" si="86"/>
        <v>3000</v>
      </c>
      <c r="BD92" s="118">
        <f t="shared" ref="BD92:BM101" si="87">IF(BD$88=0,0,VLOOKUP($D92,$D$5:$BN$85,BD$88+2,0))</f>
        <v>3000</v>
      </c>
      <c r="BE92" s="118">
        <f t="shared" si="87"/>
        <v>3000</v>
      </c>
      <c r="BF92" s="118">
        <f t="shared" si="87"/>
        <v>3000</v>
      </c>
      <c r="BG92" s="118">
        <f t="shared" si="87"/>
        <v>3000</v>
      </c>
      <c r="BH92" s="118">
        <f>IF(BH$88=0,0,VLOOKUP($D92,$D$5:$BN$85,BH$88+2,0))</f>
        <v>3000</v>
      </c>
      <c r="BI92" s="118">
        <f t="shared" si="87"/>
        <v>3000</v>
      </c>
      <c r="BJ92" s="118">
        <f t="shared" si="87"/>
        <v>3000</v>
      </c>
      <c r="BK92" s="118">
        <f t="shared" si="87"/>
        <v>3000</v>
      </c>
      <c r="BL92" s="118">
        <f t="shared" si="87"/>
        <v>3000</v>
      </c>
      <c r="BM92" s="118">
        <f t="shared" si="87"/>
        <v>3000</v>
      </c>
    </row>
    <row r="93" spans="4:65">
      <c r="D93">
        <v>3</v>
      </c>
      <c r="E93" t="s">
        <v>141</v>
      </c>
      <c r="F93" s="118">
        <f t="shared" si="82"/>
        <v>0</v>
      </c>
      <c r="G93" s="118">
        <f t="shared" si="82"/>
        <v>0</v>
      </c>
      <c r="H93" s="118">
        <f t="shared" si="82"/>
        <v>0</v>
      </c>
      <c r="I93" s="118">
        <f t="shared" si="82"/>
        <v>0</v>
      </c>
      <c r="J93" s="118">
        <f t="shared" si="82"/>
        <v>0</v>
      </c>
      <c r="K93" s="118">
        <f t="shared" si="82"/>
        <v>0</v>
      </c>
      <c r="L93" s="118">
        <f t="shared" si="82"/>
        <v>0</v>
      </c>
      <c r="M93" s="118">
        <f t="shared" si="82"/>
        <v>0</v>
      </c>
      <c r="N93" s="118">
        <f t="shared" si="82"/>
        <v>0</v>
      </c>
      <c r="O93" s="118">
        <f t="shared" si="82"/>
        <v>0</v>
      </c>
      <c r="P93" s="118">
        <f t="shared" si="83"/>
        <v>0</v>
      </c>
      <c r="Q93" s="118">
        <f t="shared" si="83"/>
        <v>0</v>
      </c>
      <c r="R93" s="118">
        <f t="shared" si="83"/>
        <v>0</v>
      </c>
      <c r="S93" s="118">
        <f t="shared" si="83"/>
        <v>0</v>
      </c>
      <c r="T93" s="118">
        <f t="shared" si="83"/>
        <v>0</v>
      </c>
      <c r="U93" s="118">
        <f t="shared" si="83"/>
        <v>0</v>
      </c>
      <c r="V93" s="118">
        <f t="shared" si="83"/>
        <v>0</v>
      </c>
      <c r="W93" s="118">
        <f t="shared" si="83"/>
        <v>0</v>
      </c>
      <c r="X93" s="118">
        <f t="shared" si="83"/>
        <v>0</v>
      </c>
      <c r="Y93" s="118">
        <f t="shared" si="83"/>
        <v>0</v>
      </c>
      <c r="Z93" s="118">
        <f t="shared" si="84"/>
        <v>0</v>
      </c>
      <c r="AA93" s="118">
        <f t="shared" si="84"/>
        <v>0</v>
      </c>
      <c r="AB93" s="118">
        <f t="shared" si="84"/>
        <v>0</v>
      </c>
      <c r="AC93" s="118">
        <f t="shared" si="84"/>
        <v>0</v>
      </c>
      <c r="AD93" s="118">
        <f t="shared" si="84"/>
        <v>0</v>
      </c>
      <c r="AE93" s="118">
        <f t="shared" si="84"/>
        <v>0</v>
      </c>
      <c r="AF93" s="118">
        <f t="shared" si="84"/>
        <v>0</v>
      </c>
      <c r="AG93" s="118">
        <f t="shared" si="84"/>
        <v>0</v>
      </c>
      <c r="AH93" s="118">
        <f t="shared" si="84"/>
        <v>0</v>
      </c>
      <c r="AI93" s="118">
        <f t="shared" si="84"/>
        <v>0</v>
      </c>
      <c r="AJ93" s="118">
        <f t="shared" si="85"/>
        <v>0</v>
      </c>
      <c r="AK93" s="118">
        <f t="shared" si="85"/>
        <v>0</v>
      </c>
      <c r="AL93" s="118">
        <f t="shared" si="85"/>
        <v>0</v>
      </c>
      <c r="AM93" s="118">
        <f t="shared" si="85"/>
        <v>0</v>
      </c>
      <c r="AN93" s="118">
        <f t="shared" si="85"/>
        <v>0</v>
      </c>
      <c r="AO93" s="118">
        <f t="shared" si="85"/>
        <v>0</v>
      </c>
      <c r="AP93" s="118">
        <f t="shared" si="85"/>
        <v>0</v>
      </c>
      <c r="AQ93" s="118">
        <f t="shared" si="85"/>
        <v>0</v>
      </c>
      <c r="AR93" s="118">
        <f t="shared" si="85"/>
        <v>0</v>
      </c>
      <c r="AS93" s="118">
        <f t="shared" si="85"/>
        <v>0</v>
      </c>
      <c r="AT93" s="118">
        <f t="shared" si="86"/>
        <v>0</v>
      </c>
      <c r="AU93" s="118">
        <f t="shared" si="86"/>
        <v>0</v>
      </c>
      <c r="AV93" s="118">
        <f t="shared" si="86"/>
        <v>0</v>
      </c>
      <c r="AW93" s="118">
        <f t="shared" si="86"/>
        <v>0</v>
      </c>
      <c r="AX93" s="118">
        <f t="shared" si="86"/>
        <v>0</v>
      </c>
      <c r="AY93" s="118">
        <f t="shared" si="86"/>
        <v>0</v>
      </c>
      <c r="AZ93" s="118">
        <f t="shared" si="86"/>
        <v>0</v>
      </c>
      <c r="BA93" s="118">
        <f t="shared" si="86"/>
        <v>0</v>
      </c>
      <c r="BB93" s="118">
        <f t="shared" si="86"/>
        <v>0</v>
      </c>
      <c r="BC93" s="118">
        <f t="shared" si="86"/>
        <v>0</v>
      </c>
      <c r="BD93" s="118">
        <f t="shared" si="87"/>
        <v>0</v>
      </c>
      <c r="BE93" s="118">
        <f t="shared" si="87"/>
        <v>0</v>
      </c>
      <c r="BF93" s="118">
        <f t="shared" si="87"/>
        <v>0</v>
      </c>
      <c r="BG93" s="118">
        <f t="shared" si="87"/>
        <v>0</v>
      </c>
      <c r="BH93" s="118">
        <f t="shared" si="87"/>
        <v>0</v>
      </c>
      <c r="BI93" s="118">
        <f t="shared" si="87"/>
        <v>0</v>
      </c>
      <c r="BJ93" s="118">
        <f t="shared" si="87"/>
        <v>0</v>
      </c>
      <c r="BK93" s="118">
        <f t="shared" si="87"/>
        <v>0</v>
      </c>
      <c r="BL93" s="118">
        <f t="shared" si="87"/>
        <v>0</v>
      </c>
      <c r="BM93" s="118">
        <f t="shared" si="87"/>
        <v>0</v>
      </c>
    </row>
    <row r="94" spans="4:65">
      <c r="D94">
        <v>4</v>
      </c>
      <c r="E94" t="s">
        <v>142</v>
      </c>
      <c r="F94" s="118">
        <f t="shared" si="82"/>
        <v>0</v>
      </c>
      <c r="G94" s="118">
        <f t="shared" si="82"/>
        <v>0</v>
      </c>
      <c r="H94" s="118">
        <f t="shared" si="82"/>
        <v>0</v>
      </c>
      <c r="I94" s="118">
        <f t="shared" si="82"/>
        <v>0</v>
      </c>
      <c r="J94" s="118">
        <f t="shared" si="82"/>
        <v>0</v>
      </c>
      <c r="K94" s="118">
        <f t="shared" si="82"/>
        <v>0</v>
      </c>
      <c r="L94" s="118">
        <f t="shared" si="82"/>
        <v>0</v>
      </c>
      <c r="M94" s="118">
        <f t="shared" si="82"/>
        <v>0</v>
      </c>
      <c r="N94" s="118">
        <f t="shared" si="82"/>
        <v>0</v>
      </c>
      <c r="O94" s="118">
        <f t="shared" si="82"/>
        <v>0</v>
      </c>
      <c r="P94" s="118">
        <f t="shared" si="83"/>
        <v>0</v>
      </c>
      <c r="Q94" s="118">
        <f t="shared" si="83"/>
        <v>0</v>
      </c>
      <c r="R94" s="118">
        <f t="shared" si="83"/>
        <v>0</v>
      </c>
      <c r="S94" s="118">
        <f t="shared" si="83"/>
        <v>0</v>
      </c>
      <c r="T94" s="118">
        <f t="shared" si="83"/>
        <v>0</v>
      </c>
      <c r="U94" s="118">
        <f t="shared" si="83"/>
        <v>0</v>
      </c>
      <c r="V94" s="118">
        <f t="shared" si="83"/>
        <v>0</v>
      </c>
      <c r="W94" s="118">
        <f t="shared" si="83"/>
        <v>0</v>
      </c>
      <c r="X94" s="118">
        <f t="shared" si="83"/>
        <v>0</v>
      </c>
      <c r="Y94" s="118">
        <f t="shared" si="83"/>
        <v>0</v>
      </c>
      <c r="Z94" s="118">
        <f t="shared" si="84"/>
        <v>0</v>
      </c>
      <c r="AA94" s="118">
        <f t="shared" si="84"/>
        <v>0</v>
      </c>
      <c r="AB94" s="118">
        <f t="shared" si="84"/>
        <v>0</v>
      </c>
      <c r="AC94" s="118">
        <f t="shared" si="84"/>
        <v>0</v>
      </c>
      <c r="AD94" s="118">
        <f t="shared" si="84"/>
        <v>0</v>
      </c>
      <c r="AE94" s="118">
        <f t="shared" si="84"/>
        <v>0</v>
      </c>
      <c r="AF94" s="118">
        <f t="shared" si="84"/>
        <v>0</v>
      </c>
      <c r="AG94" s="118">
        <f t="shared" si="84"/>
        <v>0</v>
      </c>
      <c r="AH94" s="118">
        <f t="shared" si="84"/>
        <v>0</v>
      </c>
      <c r="AI94" s="118">
        <f t="shared" si="84"/>
        <v>0</v>
      </c>
      <c r="AJ94" s="118">
        <f t="shared" si="85"/>
        <v>0</v>
      </c>
      <c r="AK94" s="118">
        <f t="shared" si="85"/>
        <v>0</v>
      </c>
      <c r="AL94" s="118">
        <f t="shared" si="85"/>
        <v>0</v>
      </c>
      <c r="AM94" s="118">
        <f t="shared" si="85"/>
        <v>0</v>
      </c>
      <c r="AN94" s="118">
        <f t="shared" si="85"/>
        <v>0</v>
      </c>
      <c r="AO94" s="118">
        <f t="shared" si="85"/>
        <v>0</v>
      </c>
      <c r="AP94" s="118">
        <f t="shared" si="85"/>
        <v>0</v>
      </c>
      <c r="AQ94" s="118">
        <f t="shared" si="85"/>
        <v>0</v>
      </c>
      <c r="AR94" s="118">
        <f t="shared" si="85"/>
        <v>0</v>
      </c>
      <c r="AS94" s="118">
        <f t="shared" si="85"/>
        <v>0</v>
      </c>
      <c r="AT94" s="118">
        <f t="shared" si="86"/>
        <v>0</v>
      </c>
      <c r="AU94" s="118">
        <f t="shared" si="86"/>
        <v>0</v>
      </c>
      <c r="AV94" s="118">
        <f t="shared" si="86"/>
        <v>0</v>
      </c>
      <c r="AW94" s="118">
        <f t="shared" si="86"/>
        <v>0</v>
      </c>
      <c r="AX94" s="118">
        <f t="shared" si="86"/>
        <v>0</v>
      </c>
      <c r="AY94" s="118">
        <f t="shared" si="86"/>
        <v>0</v>
      </c>
      <c r="AZ94" s="118">
        <f t="shared" si="86"/>
        <v>0</v>
      </c>
      <c r="BA94" s="118">
        <f t="shared" si="86"/>
        <v>0</v>
      </c>
      <c r="BB94" s="118">
        <f t="shared" si="86"/>
        <v>0</v>
      </c>
      <c r="BC94" s="118">
        <f t="shared" si="86"/>
        <v>0</v>
      </c>
      <c r="BD94" s="118">
        <f t="shared" si="87"/>
        <v>0</v>
      </c>
      <c r="BE94" s="118">
        <f t="shared" si="87"/>
        <v>0</v>
      </c>
      <c r="BF94" s="118">
        <f t="shared" si="87"/>
        <v>0</v>
      </c>
      <c r="BG94" s="118">
        <f t="shared" si="87"/>
        <v>0</v>
      </c>
      <c r="BH94" s="118">
        <f t="shared" si="87"/>
        <v>0</v>
      </c>
      <c r="BI94" s="118">
        <f t="shared" si="87"/>
        <v>0</v>
      </c>
      <c r="BJ94" s="118">
        <f t="shared" si="87"/>
        <v>0</v>
      </c>
      <c r="BK94" s="118">
        <f t="shared" si="87"/>
        <v>0</v>
      </c>
      <c r="BL94" s="118">
        <f t="shared" si="87"/>
        <v>0</v>
      </c>
      <c r="BM94" s="118">
        <f t="shared" si="87"/>
        <v>0</v>
      </c>
    </row>
    <row r="95" spans="4:65">
      <c r="D95">
        <v>5</v>
      </c>
      <c r="E95" t="s">
        <v>143</v>
      </c>
      <c r="F95" s="118">
        <f t="shared" si="82"/>
        <v>20</v>
      </c>
      <c r="G95" s="118">
        <f t="shared" si="82"/>
        <v>20</v>
      </c>
      <c r="H95" s="118">
        <f t="shared" si="82"/>
        <v>20</v>
      </c>
      <c r="I95" s="118">
        <f t="shared" si="82"/>
        <v>20</v>
      </c>
      <c r="J95" s="118">
        <f t="shared" si="82"/>
        <v>20</v>
      </c>
      <c r="K95" s="118">
        <f t="shared" si="82"/>
        <v>20</v>
      </c>
      <c r="L95" s="118">
        <f t="shared" si="82"/>
        <v>20</v>
      </c>
      <c r="M95" s="118">
        <f t="shared" si="82"/>
        <v>20</v>
      </c>
      <c r="N95" s="118">
        <f t="shared" si="82"/>
        <v>20</v>
      </c>
      <c r="O95" s="118">
        <f t="shared" si="82"/>
        <v>20</v>
      </c>
      <c r="P95" s="118">
        <f t="shared" si="83"/>
        <v>20</v>
      </c>
      <c r="Q95" s="118">
        <f t="shared" si="83"/>
        <v>20</v>
      </c>
      <c r="R95" s="118">
        <f t="shared" si="83"/>
        <v>20</v>
      </c>
      <c r="S95" s="118">
        <f t="shared" si="83"/>
        <v>20</v>
      </c>
      <c r="T95" s="118">
        <f t="shared" si="83"/>
        <v>20</v>
      </c>
      <c r="U95" s="118">
        <f t="shared" si="83"/>
        <v>20</v>
      </c>
      <c r="V95" s="118">
        <f t="shared" si="83"/>
        <v>20</v>
      </c>
      <c r="W95" s="118">
        <f t="shared" si="83"/>
        <v>20</v>
      </c>
      <c r="X95" s="118">
        <f t="shared" si="83"/>
        <v>20</v>
      </c>
      <c r="Y95" s="118">
        <f t="shared" si="83"/>
        <v>20</v>
      </c>
      <c r="Z95" s="118">
        <f t="shared" si="84"/>
        <v>20</v>
      </c>
      <c r="AA95" s="118">
        <f t="shared" si="84"/>
        <v>20</v>
      </c>
      <c r="AB95" s="118">
        <f t="shared" si="84"/>
        <v>20</v>
      </c>
      <c r="AC95" s="118">
        <f t="shared" si="84"/>
        <v>20</v>
      </c>
      <c r="AD95" s="118">
        <f t="shared" si="84"/>
        <v>20</v>
      </c>
      <c r="AE95" s="118">
        <f t="shared" si="84"/>
        <v>20</v>
      </c>
      <c r="AF95" s="118">
        <f t="shared" si="84"/>
        <v>20</v>
      </c>
      <c r="AG95" s="118">
        <f t="shared" si="84"/>
        <v>20</v>
      </c>
      <c r="AH95" s="118">
        <f t="shared" si="84"/>
        <v>20</v>
      </c>
      <c r="AI95" s="118">
        <f t="shared" si="84"/>
        <v>20</v>
      </c>
      <c r="AJ95" s="118">
        <f t="shared" si="85"/>
        <v>20</v>
      </c>
      <c r="AK95" s="118">
        <f t="shared" si="85"/>
        <v>20</v>
      </c>
      <c r="AL95" s="118">
        <f t="shared" si="85"/>
        <v>20</v>
      </c>
      <c r="AM95" s="118">
        <f t="shared" si="85"/>
        <v>20</v>
      </c>
      <c r="AN95" s="118">
        <f t="shared" si="85"/>
        <v>20</v>
      </c>
      <c r="AO95" s="118">
        <f t="shared" si="85"/>
        <v>20</v>
      </c>
      <c r="AP95" s="118">
        <f t="shared" si="85"/>
        <v>20</v>
      </c>
      <c r="AQ95" s="118">
        <f t="shared" si="85"/>
        <v>20</v>
      </c>
      <c r="AR95" s="118">
        <f t="shared" si="85"/>
        <v>20</v>
      </c>
      <c r="AS95" s="118">
        <f t="shared" si="85"/>
        <v>20</v>
      </c>
      <c r="AT95" s="118">
        <f t="shared" si="86"/>
        <v>20</v>
      </c>
      <c r="AU95" s="118">
        <f t="shared" si="86"/>
        <v>20</v>
      </c>
      <c r="AV95" s="118">
        <f t="shared" si="86"/>
        <v>20</v>
      </c>
      <c r="AW95" s="118">
        <f t="shared" si="86"/>
        <v>20</v>
      </c>
      <c r="AX95" s="118">
        <f t="shared" si="86"/>
        <v>20</v>
      </c>
      <c r="AY95" s="118">
        <f t="shared" si="86"/>
        <v>20</v>
      </c>
      <c r="AZ95" s="118">
        <f t="shared" si="86"/>
        <v>20</v>
      </c>
      <c r="BA95" s="118">
        <f t="shared" si="86"/>
        <v>20</v>
      </c>
      <c r="BB95" s="118">
        <f t="shared" si="86"/>
        <v>20</v>
      </c>
      <c r="BC95" s="118">
        <f t="shared" si="86"/>
        <v>20</v>
      </c>
      <c r="BD95" s="118">
        <f t="shared" si="87"/>
        <v>20</v>
      </c>
      <c r="BE95" s="118">
        <f t="shared" si="87"/>
        <v>20</v>
      </c>
      <c r="BF95" s="118">
        <f t="shared" si="87"/>
        <v>20</v>
      </c>
      <c r="BG95" s="118">
        <f t="shared" si="87"/>
        <v>20</v>
      </c>
      <c r="BH95" s="118">
        <f t="shared" si="87"/>
        <v>20</v>
      </c>
      <c r="BI95" s="118">
        <f t="shared" si="87"/>
        <v>20</v>
      </c>
      <c r="BJ95" s="118">
        <f t="shared" si="87"/>
        <v>20</v>
      </c>
      <c r="BK95" s="118">
        <f t="shared" si="87"/>
        <v>20</v>
      </c>
      <c r="BL95" s="118">
        <f t="shared" si="87"/>
        <v>20</v>
      </c>
      <c r="BM95" s="118">
        <f t="shared" si="87"/>
        <v>20</v>
      </c>
    </row>
    <row r="96" spans="4:65">
      <c r="D96">
        <v>6</v>
      </c>
      <c r="E96" t="s">
        <v>144</v>
      </c>
      <c r="F96" s="118">
        <f t="shared" si="82"/>
        <v>20</v>
      </c>
      <c r="G96" s="118">
        <f t="shared" si="82"/>
        <v>20</v>
      </c>
      <c r="H96" s="118">
        <f t="shared" si="82"/>
        <v>20</v>
      </c>
      <c r="I96" s="118">
        <f t="shared" si="82"/>
        <v>20</v>
      </c>
      <c r="J96" s="118">
        <f t="shared" si="82"/>
        <v>20</v>
      </c>
      <c r="K96" s="118">
        <f t="shared" si="82"/>
        <v>20</v>
      </c>
      <c r="L96" s="118">
        <f t="shared" si="82"/>
        <v>20</v>
      </c>
      <c r="M96" s="118">
        <f t="shared" si="82"/>
        <v>20</v>
      </c>
      <c r="N96" s="118">
        <f t="shared" si="82"/>
        <v>20</v>
      </c>
      <c r="O96" s="118">
        <f t="shared" si="82"/>
        <v>20</v>
      </c>
      <c r="P96" s="118">
        <f t="shared" si="83"/>
        <v>20</v>
      </c>
      <c r="Q96" s="118">
        <f t="shared" si="83"/>
        <v>20</v>
      </c>
      <c r="R96" s="118">
        <f t="shared" si="83"/>
        <v>20</v>
      </c>
      <c r="S96" s="118">
        <f t="shared" si="83"/>
        <v>20</v>
      </c>
      <c r="T96" s="118">
        <f t="shared" si="83"/>
        <v>20</v>
      </c>
      <c r="U96" s="118">
        <f t="shared" si="83"/>
        <v>20</v>
      </c>
      <c r="V96" s="118">
        <f t="shared" si="83"/>
        <v>20</v>
      </c>
      <c r="W96" s="118">
        <f t="shared" si="83"/>
        <v>20</v>
      </c>
      <c r="X96" s="118">
        <f t="shared" si="83"/>
        <v>20</v>
      </c>
      <c r="Y96" s="118">
        <f t="shared" si="83"/>
        <v>20</v>
      </c>
      <c r="Z96" s="118">
        <f t="shared" si="84"/>
        <v>20</v>
      </c>
      <c r="AA96" s="118">
        <f t="shared" si="84"/>
        <v>20</v>
      </c>
      <c r="AB96" s="118">
        <f t="shared" si="84"/>
        <v>20</v>
      </c>
      <c r="AC96" s="118">
        <f t="shared" si="84"/>
        <v>20</v>
      </c>
      <c r="AD96" s="118">
        <f t="shared" si="84"/>
        <v>20</v>
      </c>
      <c r="AE96" s="118">
        <f t="shared" si="84"/>
        <v>20</v>
      </c>
      <c r="AF96" s="118">
        <f t="shared" si="84"/>
        <v>20</v>
      </c>
      <c r="AG96" s="118">
        <f t="shared" si="84"/>
        <v>20</v>
      </c>
      <c r="AH96" s="118">
        <f t="shared" si="84"/>
        <v>20</v>
      </c>
      <c r="AI96" s="118">
        <f t="shared" si="84"/>
        <v>20</v>
      </c>
      <c r="AJ96" s="118">
        <f t="shared" si="85"/>
        <v>20</v>
      </c>
      <c r="AK96" s="118">
        <f t="shared" si="85"/>
        <v>20</v>
      </c>
      <c r="AL96" s="118">
        <f t="shared" si="85"/>
        <v>20</v>
      </c>
      <c r="AM96" s="118">
        <f t="shared" si="85"/>
        <v>20</v>
      </c>
      <c r="AN96" s="118">
        <f t="shared" si="85"/>
        <v>20</v>
      </c>
      <c r="AO96" s="118">
        <f t="shared" si="85"/>
        <v>20</v>
      </c>
      <c r="AP96" s="118">
        <f t="shared" si="85"/>
        <v>20</v>
      </c>
      <c r="AQ96" s="118">
        <f t="shared" si="85"/>
        <v>20</v>
      </c>
      <c r="AR96" s="118">
        <f t="shared" si="85"/>
        <v>20</v>
      </c>
      <c r="AS96" s="118">
        <f t="shared" si="85"/>
        <v>20</v>
      </c>
      <c r="AT96" s="118">
        <f t="shared" si="86"/>
        <v>20</v>
      </c>
      <c r="AU96" s="118">
        <f t="shared" si="86"/>
        <v>20</v>
      </c>
      <c r="AV96" s="118">
        <f t="shared" si="86"/>
        <v>20</v>
      </c>
      <c r="AW96" s="118">
        <f t="shared" si="86"/>
        <v>20</v>
      </c>
      <c r="AX96" s="118">
        <f t="shared" si="86"/>
        <v>20</v>
      </c>
      <c r="AY96" s="118">
        <f t="shared" si="86"/>
        <v>20</v>
      </c>
      <c r="AZ96" s="118">
        <f t="shared" si="86"/>
        <v>20</v>
      </c>
      <c r="BA96" s="118">
        <f t="shared" si="86"/>
        <v>20</v>
      </c>
      <c r="BB96" s="118">
        <f t="shared" si="86"/>
        <v>20</v>
      </c>
      <c r="BC96" s="118">
        <f t="shared" si="86"/>
        <v>20</v>
      </c>
      <c r="BD96" s="118">
        <f t="shared" si="87"/>
        <v>20</v>
      </c>
      <c r="BE96" s="118">
        <f t="shared" si="87"/>
        <v>20</v>
      </c>
      <c r="BF96" s="118">
        <f t="shared" si="87"/>
        <v>20</v>
      </c>
      <c r="BG96" s="118">
        <f t="shared" si="87"/>
        <v>20</v>
      </c>
      <c r="BH96" s="118">
        <f t="shared" si="87"/>
        <v>20</v>
      </c>
      <c r="BI96" s="118">
        <f t="shared" si="87"/>
        <v>20</v>
      </c>
      <c r="BJ96" s="118">
        <f t="shared" si="87"/>
        <v>20</v>
      </c>
      <c r="BK96" s="118">
        <f t="shared" si="87"/>
        <v>20</v>
      </c>
      <c r="BL96" s="118">
        <f t="shared" si="87"/>
        <v>20</v>
      </c>
      <c r="BM96" s="118">
        <f t="shared" si="87"/>
        <v>20</v>
      </c>
    </row>
    <row r="97" spans="4:65">
      <c r="D97">
        <v>7</v>
      </c>
      <c r="E97" t="s">
        <v>145</v>
      </c>
      <c r="F97" s="118">
        <f t="shared" si="82"/>
        <v>100</v>
      </c>
      <c r="G97" s="118">
        <f t="shared" si="82"/>
        <v>100</v>
      </c>
      <c r="H97" s="118">
        <f t="shared" si="82"/>
        <v>100</v>
      </c>
      <c r="I97" s="118">
        <f t="shared" si="82"/>
        <v>100</v>
      </c>
      <c r="J97" s="118">
        <f t="shared" si="82"/>
        <v>100</v>
      </c>
      <c r="K97" s="118">
        <f t="shared" si="82"/>
        <v>100</v>
      </c>
      <c r="L97" s="118">
        <f t="shared" si="82"/>
        <v>100</v>
      </c>
      <c r="M97" s="118">
        <f t="shared" si="82"/>
        <v>100</v>
      </c>
      <c r="N97" s="118">
        <f t="shared" si="82"/>
        <v>100</v>
      </c>
      <c r="O97" s="118">
        <f t="shared" si="82"/>
        <v>100</v>
      </c>
      <c r="P97" s="118">
        <f t="shared" si="83"/>
        <v>100</v>
      </c>
      <c r="Q97" s="118">
        <f t="shared" si="83"/>
        <v>100</v>
      </c>
      <c r="R97" s="118">
        <f t="shared" si="83"/>
        <v>100</v>
      </c>
      <c r="S97" s="118">
        <f t="shared" si="83"/>
        <v>100</v>
      </c>
      <c r="T97" s="118">
        <f t="shared" si="83"/>
        <v>100</v>
      </c>
      <c r="U97" s="118">
        <f t="shared" si="83"/>
        <v>100</v>
      </c>
      <c r="V97" s="118">
        <f t="shared" si="83"/>
        <v>100</v>
      </c>
      <c r="W97" s="118">
        <f t="shared" si="83"/>
        <v>100</v>
      </c>
      <c r="X97" s="118">
        <f t="shared" si="83"/>
        <v>100</v>
      </c>
      <c r="Y97" s="118">
        <f t="shared" si="83"/>
        <v>100</v>
      </c>
      <c r="Z97" s="118">
        <f t="shared" si="84"/>
        <v>100</v>
      </c>
      <c r="AA97" s="118">
        <f t="shared" si="84"/>
        <v>100</v>
      </c>
      <c r="AB97" s="118">
        <f t="shared" si="84"/>
        <v>100</v>
      </c>
      <c r="AC97" s="118">
        <f t="shared" si="84"/>
        <v>100</v>
      </c>
      <c r="AD97" s="118">
        <f t="shared" si="84"/>
        <v>100</v>
      </c>
      <c r="AE97" s="118">
        <f t="shared" si="84"/>
        <v>100</v>
      </c>
      <c r="AF97" s="118">
        <f t="shared" si="84"/>
        <v>100</v>
      </c>
      <c r="AG97" s="118">
        <f t="shared" si="84"/>
        <v>100</v>
      </c>
      <c r="AH97" s="118">
        <f t="shared" si="84"/>
        <v>100</v>
      </c>
      <c r="AI97" s="118">
        <f t="shared" si="84"/>
        <v>100</v>
      </c>
      <c r="AJ97" s="118">
        <f t="shared" si="85"/>
        <v>100</v>
      </c>
      <c r="AK97" s="118">
        <f t="shared" si="85"/>
        <v>100</v>
      </c>
      <c r="AL97" s="118">
        <f t="shared" si="85"/>
        <v>100</v>
      </c>
      <c r="AM97" s="118">
        <f t="shared" si="85"/>
        <v>100</v>
      </c>
      <c r="AN97" s="118">
        <f t="shared" si="85"/>
        <v>100</v>
      </c>
      <c r="AO97" s="118">
        <f t="shared" si="85"/>
        <v>100</v>
      </c>
      <c r="AP97" s="118">
        <f t="shared" si="85"/>
        <v>100</v>
      </c>
      <c r="AQ97" s="118">
        <f t="shared" si="85"/>
        <v>100</v>
      </c>
      <c r="AR97" s="118">
        <f t="shared" si="85"/>
        <v>100</v>
      </c>
      <c r="AS97" s="118">
        <f t="shared" si="85"/>
        <v>100</v>
      </c>
      <c r="AT97" s="118">
        <f t="shared" si="86"/>
        <v>100</v>
      </c>
      <c r="AU97" s="118">
        <f t="shared" si="86"/>
        <v>100</v>
      </c>
      <c r="AV97" s="118">
        <f t="shared" si="86"/>
        <v>100</v>
      </c>
      <c r="AW97" s="118">
        <f t="shared" si="86"/>
        <v>100</v>
      </c>
      <c r="AX97" s="118">
        <f t="shared" si="86"/>
        <v>100</v>
      </c>
      <c r="AY97" s="118">
        <f t="shared" si="86"/>
        <v>100</v>
      </c>
      <c r="AZ97" s="118">
        <f t="shared" si="86"/>
        <v>100</v>
      </c>
      <c r="BA97" s="118">
        <f t="shared" si="86"/>
        <v>100</v>
      </c>
      <c r="BB97" s="118">
        <f t="shared" si="86"/>
        <v>100</v>
      </c>
      <c r="BC97" s="118">
        <f t="shared" si="86"/>
        <v>100</v>
      </c>
      <c r="BD97" s="118">
        <f t="shared" si="87"/>
        <v>100</v>
      </c>
      <c r="BE97" s="118">
        <f t="shared" si="87"/>
        <v>100</v>
      </c>
      <c r="BF97" s="118">
        <f t="shared" si="87"/>
        <v>100</v>
      </c>
      <c r="BG97" s="118">
        <f t="shared" si="87"/>
        <v>100</v>
      </c>
      <c r="BH97" s="118">
        <f t="shared" si="87"/>
        <v>100</v>
      </c>
      <c r="BI97" s="118">
        <f t="shared" si="87"/>
        <v>100</v>
      </c>
      <c r="BJ97" s="118">
        <f t="shared" si="87"/>
        <v>100</v>
      </c>
      <c r="BK97" s="118">
        <f t="shared" si="87"/>
        <v>100</v>
      </c>
      <c r="BL97" s="118">
        <f t="shared" si="87"/>
        <v>100</v>
      </c>
      <c r="BM97" s="118">
        <f t="shared" si="87"/>
        <v>100</v>
      </c>
    </row>
    <row r="98" spans="4:65">
      <c r="D98">
        <v>8</v>
      </c>
      <c r="E98" t="s">
        <v>146</v>
      </c>
      <c r="F98" s="118">
        <f t="shared" si="82"/>
        <v>50</v>
      </c>
      <c r="G98" s="118">
        <f t="shared" si="82"/>
        <v>50</v>
      </c>
      <c r="H98" s="118">
        <f t="shared" si="82"/>
        <v>50</v>
      </c>
      <c r="I98" s="118">
        <f t="shared" si="82"/>
        <v>50</v>
      </c>
      <c r="J98" s="118">
        <f t="shared" si="82"/>
        <v>50</v>
      </c>
      <c r="K98" s="118">
        <f t="shared" si="82"/>
        <v>50</v>
      </c>
      <c r="L98" s="118">
        <f t="shared" si="82"/>
        <v>50</v>
      </c>
      <c r="M98" s="118">
        <f t="shared" si="82"/>
        <v>50</v>
      </c>
      <c r="N98" s="118">
        <f t="shared" si="82"/>
        <v>50</v>
      </c>
      <c r="O98" s="118">
        <f t="shared" si="82"/>
        <v>50</v>
      </c>
      <c r="P98" s="118">
        <f t="shared" si="83"/>
        <v>50</v>
      </c>
      <c r="Q98" s="118">
        <f t="shared" si="83"/>
        <v>50</v>
      </c>
      <c r="R98" s="118">
        <f t="shared" si="83"/>
        <v>50</v>
      </c>
      <c r="S98" s="118">
        <f t="shared" si="83"/>
        <v>50</v>
      </c>
      <c r="T98" s="118">
        <f t="shared" si="83"/>
        <v>50</v>
      </c>
      <c r="U98" s="118">
        <f t="shared" si="83"/>
        <v>50</v>
      </c>
      <c r="V98" s="118">
        <f t="shared" si="83"/>
        <v>50</v>
      </c>
      <c r="W98" s="118">
        <f t="shared" si="83"/>
        <v>50</v>
      </c>
      <c r="X98" s="118">
        <f t="shared" si="83"/>
        <v>50</v>
      </c>
      <c r="Y98" s="118">
        <f t="shared" si="83"/>
        <v>50</v>
      </c>
      <c r="Z98" s="118">
        <f t="shared" si="84"/>
        <v>50</v>
      </c>
      <c r="AA98" s="118">
        <f t="shared" si="84"/>
        <v>50</v>
      </c>
      <c r="AB98" s="118">
        <f t="shared" si="84"/>
        <v>50</v>
      </c>
      <c r="AC98" s="118">
        <f t="shared" si="84"/>
        <v>50</v>
      </c>
      <c r="AD98" s="118">
        <f t="shared" si="84"/>
        <v>50</v>
      </c>
      <c r="AE98" s="118">
        <f t="shared" si="84"/>
        <v>50</v>
      </c>
      <c r="AF98" s="118">
        <f t="shared" si="84"/>
        <v>50</v>
      </c>
      <c r="AG98" s="118">
        <f t="shared" si="84"/>
        <v>50</v>
      </c>
      <c r="AH98" s="118">
        <f t="shared" si="84"/>
        <v>50</v>
      </c>
      <c r="AI98" s="118">
        <f t="shared" si="84"/>
        <v>50</v>
      </c>
      <c r="AJ98" s="118">
        <f t="shared" si="85"/>
        <v>50</v>
      </c>
      <c r="AK98" s="118">
        <f t="shared" si="85"/>
        <v>50</v>
      </c>
      <c r="AL98" s="118">
        <f t="shared" si="85"/>
        <v>50</v>
      </c>
      <c r="AM98" s="118">
        <f t="shared" si="85"/>
        <v>50</v>
      </c>
      <c r="AN98" s="118">
        <f t="shared" si="85"/>
        <v>50</v>
      </c>
      <c r="AO98" s="118">
        <f t="shared" si="85"/>
        <v>50</v>
      </c>
      <c r="AP98" s="118">
        <f t="shared" si="85"/>
        <v>50</v>
      </c>
      <c r="AQ98" s="118">
        <f t="shared" si="85"/>
        <v>50</v>
      </c>
      <c r="AR98" s="118">
        <f t="shared" si="85"/>
        <v>50</v>
      </c>
      <c r="AS98" s="118">
        <f t="shared" si="85"/>
        <v>50</v>
      </c>
      <c r="AT98" s="118">
        <f t="shared" si="86"/>
        <v>50</v>
      </c>
      <c r="AU98" s="118">
        <f t="shared" si="86"/>
        <v>50</v>
      </c>
      <c r="AV98" s="118">
        <f t="shared" si="86"/>
        <v>50</v>
      </c>
      <c r="AW98" s="118">
        <f t="shared" si="86"/>
        <v>50</v>
      </c>
      <c r="AX98" s="118">
        <f t="shared" si="86"/>
        <v>50</v>
      </c>
      <c r="AY98" s="118">
        <f t="shared" si="86"/>
        <v>50</v>
      </c>
      <c r="AZ98" s="118">
        <f t="shared" si="86"/>
        <v>50</v>
      </c>
      <c r="BA98" s="118">
        <f t="shared" si="86"/>
        <v>50</v>
      </c>
      <c r="BB98" s="118">
        <f t="shared" si="86"/>
        <v>50</v>
      </c>
      <c r="BC98" s="118">
        <f t="shared" si="86"/>
        <v>50</v>
      </c>
      <c r="BD98" s="118">
        <f t="shared" si="87"/>
        <v>50</v>
      </c>
      <c r="BE98" s="118">
        <f t="shared" si="87"/>
        <v>50</v>
      </c>
      <c r="BF98" s="118">
        <f t="shared" si="87"/>
        <v>50</v>
      </c>
      <c r="BG98" s="118">
        <f t="shared" si="87"/>
        <v>50</v>
      </c>
      <c r="BH98" s="118">
        <f t="shared" si="87"/>
        <v>50</v>
      </c>
      <c r="BI98" s="118">
        <f t="shared" si="87"/>
        <v>50</v>
      </c>
      <c r="BJ98" s="118">
        <f t="shared" si="87"/>
        <v>50</v>
      </c>
      <c r="BK98" s="118">
        <f t="shared" si="87"/>
        <v>50</v>
      </c>
      <c r="BL98" s="118">
        <f t="shared" si="87"/>
        <v>50</v>
      </c>
      <c r="BM98" s="118">
        <f t="shared" si="87"/>
        <v>50</v>
      </c>
    </row>
    <row r="99" spans="4:65">
      <c r="D99">
        <v>9</v>
      </c>
      <c r="E99" t="s">
        <v>147</v>
      </c>
      <c r="F99" s="118">
        <f t="shared" si="82"/>
        <v>50</v>
      </c>
      <c r="G99" s="118">
        <f t="shared" si="82"/>
        <v>50</v>
      </c>
      <c r="H99" s="118">
        <f t="shared" si="82"/>
        <v>50</v>
      </c>
      <c r="I99" s="118">
        <f t="shared" si="82"/>
        <v>50</v>
      </c>
      <c r="J99" s="118">
        <f t="shared" si="82"/>
        <v>50</v>
      </c>
      <c r="K99" s="118">
        <f t="shared" si="82"/>
        <v>50</v>
      </c>
      <c r="L99" s="118">
        <f t="shared" si="82"/>
        <v>50</v>
      </c>
      <c r="M99" s="118">
        <f t="shared" si="82"/>
        <v>50</v>
      </c>
      <c r="N99" s="118">
        <f t="shared" si="82"/>
        <v>50</v>
      </c>
      <c r="O99" s="118">
        <f t="shared" si="82"/>
        <v>50</v>
      </c>
      <c r="P99" s="118">
        <f t="shared" si="83"/>
        <v>50</v>
      </c>
      <c r="Q99" s="118">
        <f t="shared" si="83"/>
        <v>50</v>
      </c>
      <c r="R99" s="118">
        <f t="shared" si="83"/>
        <v>50</v>
      </c>
      <c r="S99" s="118">
        <f t="shared" si="83"/>
        <v>50</v>
      </c>
      <c r="T99" s="118">
        <f t="shared" si="83"/>
        <v>50</v>
      </c>
      <c r="U99" s="118">
        <f t="shared" si="83"/>
        <v>50</v>
      </c>
      <c r="V99" s="118">
        <f t="shared" si="83"/>
        <v>50</v>
      </c>
      <c r="W99" s="118">
        <f t="shared" si="83"/>
        <v>50</v>
      </c>
      <c r="X99" s="118">
        <f t="shared" si="83"/>
        <v>50</v>
      </c>
      <c r="Y99" s="118">
        <f t="shared" si="83"/>
        <v>50</v>
      </c>
      <c r="Z99" s="118">
        <f t="shared" si="84"/>
        <v>50</v>
      </c>
      <c r="AA99" s="118">
        <f t="shared" si="84"/>
        <v>50</v>
      </c>
      <c r="AB99" s="118">
        <f t="shared" si="84"/>
        <v>50</v>
      </c>
      <c r="AC99" s="118">
        <f t="shared" si="84"/>
        <v>50</v>
      </c>
      <c r="AD99" s="118">
        <f t="shared" si="84"/>
        <v>50</v>
      </c>
      <c r="AE99" s="118">
        <f t="shared" si="84"/>
        <v>50</v>
      </c>
      <c r="AF99" s="118">
        <f t="shared" si="84"/>
        <v>50</v>
      </c>
      <c r="AG99" s="118">
        <f t="shared" si="84"/>
        <v>50</v>
      </c>
      <c r="AH99" s="118">
        <f t="shared" si="84"/>
        <v>50</v>
      </c>
      <c r="AI99" s="118">
        <f t="shared" si="84"/>
        <v>50</v>
      </c>
      <c r="AJ99" s="118">
        <f t="shared" si="85"/>
        <v>50</v>
      </c>
      <c r="AK99" s="118">
        <f t="shared" si="85"/>
        <v>50</v>
      </c>
      <c r="AL99" s="118">
        <f t="shared" si="85"/>
        <v>50</v>
      </c>
      <c r="AM99" s="118">
        <f t="shared" si="85"/>
        <v>50</v>
      </c>
      <c r="AN99" s="118">
        <f t="shared" si="85"/>
        <v>50</v>
      </c>
      <c r="AO99" s="118">
        <f t="shared" si="85"/>
        <v>50</v>
      </c>
      <c r="AP99" s="118">
        <f t="shared" si="85"/>
        <v>50</v>
      </c>
      <c r="AQ99" s="118">
        <f t="shared" si="85"/>
        <v>50</v>
      </c>
      <c r="AR99" s="118">
        <f t="shared" si="85"/>
        <v>50</v>
      </c>
      <c r="AS99" s="118">
        <f t="shared" si="85"/>
        <v>50</v>
      </c>
      <c r="AT99" s="118">
        <f t="shared" si="86"/>
        <v>50</v>
      </c>
      <c r="AU99" s="118">
        <f t="shared" si="86"/>
        <v>50</v>
      </c>
      <c r="AV99" s="118">
        <f t="shared" si="86"/>
        <v>50</v>
      </c>
      <c r="AW99" s="118">
        <f t="shared" si="86"/>
        <v>50</v>
      </c>
      <c r="AX99" s="118">
        <f t="shared" si="86"/>
        <v>50</v>
      </c>
      <c r="AY99" s="118">
        <f t="shared" si="86"/>
        <v>50</v>
      </c>
      <c r="AZ99" s="118">
        <f t="shared" si="86"/>
        <v>50</v>
      </c>
      <c r="BA99" s="118">
        <f t="shared" si="86"/>
        <v>50</v>
      </c>
      <c r="BB99" s="118">
        <f t="shared" si="86"/>
        <v>50</v>
      </c>
      <c r="BC99" s="118">
        <f t="shared" si="86"/>
        <v>50</v>
      </c>
      <c r="BD99" s="118">
        <f t="shared" si="87"/>
        <v>50</v>
      </c>
      <c r="BE99" s="118">
        <f t="shared" si="87"/>
        <v>50</v>
      </c>
      <c r="BF99" s="118">
        <f t="shared" si="87"/>
        <v>50</v>
      </c>
      <c r="BG99" s="118">
        <f t="shared" si="87"/>
        <v>50</v>
      </c>
      <c r="BH99" s="118">
        <f t="shared" si="87"/>
        <v>50</v>
      </c>
      <c r="BI99" s="118">
        <f t="shared" si="87"/>
        <v>50</v>
      </c>
      <c r="BJ99" s="118">
        <f t="shared" si="87"/>
        <v>50</v>
      </c>
      <c r="BK99" s="118">
        <f t="shared" si="87"/>
        <v>50</v>
      </c>
      <c r="BL99" s="118">
        <f t="shared" si="87"/>
        <v>50</v>
      </c>
      <c r="BM99" s="118">
        <f t="shared" si="87"/>
        <v>50</v>
      </c>
    </row>
    <row r="100" spans="4:65">
      <c r="D100">
        <v>10</v>
      </c>
      <c r="E100" t="s">
        <v>148</v>
      </c>
      <c r="F100" s="118">
        <f t="shared" si="82"/>
        <v>20</v>
      </c>
      <c r="G100" s="118">
        <f t="shared" si="82"/>
        <v>20</v>
      </c>
      <c r="H100" s="118">
        <f t="shared" si="82"/>
        <v>20</v>
      </c>
      <c r="I100" s="118">
        <f t="shared" si="82"/>
        <v>20</v>
      </c>
      <c r="J100" s="118">
        <f t="shared" si="82"/>
        <v>20</v>
      </c>
      <c r="K100" s="118">
        <f t="shared" si="82"/>
        <v>20</v>
      </c>
      <c r="L100" s="118">
        <f t="shared" si="82"/>
        <v>20</v>
      </c>
      <c r="M100" s="118">
        <f t="shared" si="82"/>
        <v>20</v>
      </c>
      <c r="N100" s="118">
        <f t="shared" si="82"/>
        <v>20</v>
      </c>
      <c r="O100" s="118">
        <f t="shared" si="82"/>
        <v>20</v>
      </c>
      <c r="P100" s="118">
        <f t="shared" si="83"/>
        <v>20</v>
      </c>
      <c r="Q100" s="118">
        <f t="shared" si="83"/>
        <v>20</v>
      </c>
      <c r="R100" s="118">
        <f t="shared" si="83"/>
        <v>20</v>
      </c>
      <c r="S100" s="118">
        <f t="shared" si="83"/>
        <v>20</v>
      </c>
      <c r="T100" s="118">
        <f t="shared" si="83"/>
        <v>20</v>
      </c>
      <c r="U100" s="118">
        <f t="shared" si="83"/>
        <v>20</v>
      </c>
      <c r="V100" s="118">
        <f t="shared" si="83"/>
        <v>20</v>
      </c>
      <c r="W100" s="118">
        <f t="shared" si="83"/>
        <v>20</v>
      </c>
      <c r="X100" s="118">
        <f t="shared" si="83"/>
        <v>20</v>
      </c>
      <c r="Y100" s="118">
        <f t="shared" si="83"/>
        <v>20</v>
      </c>
      <c r="Z100" s="118">
        <f t="shared" si="84"/>
        <v>20</v>
      </c>
      <c r="AA100" s="118">
        <f t="shared" si="84"/>
        <v>20</v>
      </c>
      <c r="AB100" s="118">
        <f t="shared" si="84"/>
        <v>20</v>
      </c>
      <c r="AC100" s="118">
        <f t="shared" si="84"/>
        <v>20</v>
      </c>
      <c r="AD100" s="118">
        <f t="shared" si="84"/>
        <v>20</v>
      </c>
      <c r="AE100" s="118">
        <f t="shared" si="84"/>
        <v>20</v>
      </c>
      <c r="AF100" s="118">
        <f t="shared" si="84"/>
        <v>20</v>
      </c>
      <c r="AG100" s="118">
        <f t="shared" si="84"/>
        <v>20</v>
      </c>
      <c r="AH100" s="118">
        <f t="shared" si="84"/>
        <v>20</v>
      </c>
      <c r="AI100" s="118">
        <f t="shared" si="84"/>
        <v>20</v>
      </c>
      <c r="AJ100" s="118">
        <f t="shared" si="85"/>
        <v>20</v>
      </c>
      <c r="AK100" s="118">
        <f t="shared" si="85"/>
        <v>20</v>
      </c>
      <c r="AL100" s="118">
        <f t="shared" si="85"/>
        <v>20</v>
      </c>
      <c r="AM100" s="118">
        <f t="shared" si="85"/>
        <v>20</v>
      </c>
      <c r="AN100" s="118">
        <f t="shared" si="85"/>
        <v>20</v>
      </c>
      <c r="AO100" s="118">
        <f t="shared" si="85"/>
        <v>20</v>
      </c>
      <c r="AP100" s="118">
        <f t="shared" si="85"/>
        <v>20</v>
      </c>
      <c r="AQ100" s="118">
        <f t="shared" si="85"/>
        <v>20</v>
      </c>
      <c r="AR100" s="118">
        <f t="shared" si="85"/>
        <v>20</v>
      </c>
      <c r="AS100" s="118">
        <f t="shared" si="85"/>
        <v>20</v>
      </c>
      <c r="AT100" s="118">
        <f t="shared" si="86"/>
        <v>20</v>
      </c>
      <c r="AU100" s="118">
        <f t="shared" si="86"/>
        <v>20</v>
      </c>
      <c r="AV100" s="118">
        <f t="shared" si="86"/>
        <v>20</v>
      </c>
      <c r="AW100" s="118">
        <f t="shared" si="86"/>
        <v>20</v>
      </c>
      <c r="AX100" s="118">
        <f t="shared" si="86"/>
        <v>20</v>
      </c>
      <c r="AY100" s="118">
        <f t="shared" si="86"/>
        <v>20</v>
      </c>
      <c r="AZ100" s="118">
        <f t="shared" si="86"/>
        <v>20</v>
      </c>
      <c r="BA100" s="118">
        <f t="shared" si="86"/>
        <v>20</v>
      </c>
      <c r="BB100" s="118">
        <f t="shared" si="86"/>
        <v>20</v>
      </c>
      <c r="BC100" s="118">
        <f t="shared" si="86"/>
        <v>20</v>
      </c>
      <c r="BD100" s="118">
        <f t="shared" si="87"/>
        <v>20</v>
      </c>
      <c r="BE100" s="118">
        <f t="shared" si="87"/>
        <v>20</v>
      </c>
      <c r="BF100" s="118">
        <f t="shared" si="87"/>
        <v>20</v>
      </c>
      <c r="BG100" s="118">
        <f t="shared" si="87"/>
        <v>20</v>
      </c>
      <c r="BH100" s="118">
        <f t="shared" si="87"/>
        <v>20</v>
      </c>
      <c r="BI100" s="118">
        <f t="shared" si="87"/>
        <v>20</v>
      </c>
      <c r="BJ100" s="118">
        <f t="shared" si="87"/>
        <v>20</v>
      </c>
      <c r="BK100" s="118">
        <f t="shared" si="87"/>
        <v>20</v>
      </c>
      <c r="BL100" s="118">
        <f t="shared" si="87"/>
        <v>20</v>
      </c>
      <c r="BM100" s="118">
        <f t="shared" si="87"/>
        <v>20</v>
      </c>
    </row>
    <row r="101" spans="4:65" ht="17" thickBot="1">
      <c r="D101">
        <v>11</v>
      </c>
      <c r="E101" s="117" t="s">
        <v>149</v>
      </c>
      <c r="F101" s="119">
        <f t="shared" si="82"/>
        <v>760</v>
      </c>
      <c r="G101" s="119">
        <f t="shared" si="82"/>
        <v>760</v>
      </c>
      <c r="H101" s="119">
        <f t="shared" si="82"/>
        <v>760</v>
      </c>
      <c r="I101" s="119">
        <f t="shared" si="82"/>
        <v>760</v>
      </c>
      <c r="J101" s="119">
        <f t="shared" si="82"/>
        <v>760</v>
      </c>
      <c r="K101" s="119">
        <f t="shared" si="82"/>
        <v>760</v>
      </c>
      <c r="L101" s="119">
        <f t="shared" si="82"/>
        <v>760</v>
      </c>
      <c r="M101" s="119">
        <f t="shared" si="82"/>
        <v>760</v>
      </c>
      <c r="N101" s="119">
        <f t="shared" si="82"/>
        <v>760</v>
      </c>
      <c r="O101" s="119">
        <f t="shared" si="82"/>
        <v>760</v>
      </c>
      <c r="P101" s="119">
        <f t="shared" si="83"/>
        <v>1260</v>
      </c>
      <c r="Q101" s="119">
        <f t="shared" si="83"/>
        <v>1260</v>
      </c>
      <c r="R101" s="119">
        <f t="shared" si="83"/>
        <v>2260</v>
      </c>
      <c r="S101" s="119">
        <f t="shared" si="83"/>
        <v>2260</v>
      </c>
      <c r="T101" s="119">
        <f t="shared" si="83"/>
        <v>2260</v>
      </c>
      <c r="U101" s="119">
        <f t="shared" si="83"/>
        <v>2260</v>
      </c>
      <c r="V101" s="119">
        <f t="shared" si="83"/>
        <v>2260</v>
      </c>
      <c r="W101" s="119">
        <f t="shared" si="83"/>
        <v>2260</v>
      </c>
      <c r="X101" s="119">
        <f t="shared" si="83"/>
        <v>2260</v>
      </c>
      <c r="Y101" s="119">
        <f t="shared" si="83"/>
        <v>2260</v>
      </c>
      <c r="Z101" s="119">
        <f t="shared" si="84"/>
        <v>2260</v>
      </c>
      <c r="AA101" s="119">
        <f t="shared" si="84"/>
        <v>2260</v>
      </c>
      <c r="AB101" s="119">
        <f t="shared" si="84"/>
        <v>2260</v>
      </c>
      <c r="AC101" s="119">
        <f t="shared" si="84"/>
        <v>2260</v>
      </c>
      <c r="AD101" s="119">
        <f t="shared" si="84"/>
        <v>3260</v>
      </c>
      <c r="AE101" s="119">
        <f t="shared" si="84"/>
        <v>3260</v>
      </c>
      <c r="AF101" s="119">
        <f t="shared" si="84"/>
        <v>3260</v>
      </c>
      <c r="AG101" s="119">
        <f t="shared" si="84"/>
        <v>3260</v>
      </c>
      <c r="AH101" s="119">
        <f t="shared" si="84"/>
        <v>3260</v>
      </c>
      <c r="AI101" s="119">
        <f t="shared" si="84"/>
        <v>3260</v>
      </c>
      <c r="AJ101" s="119">
        <f t="shared" si="85"/>
        <v>3260</v>
      </c>
      <c r="AK101" s="119">
        <f t="shared" si="85"/>
        <v>3260</v>
      </c>
      <c r="AL101" s="119">
        <f t="shared" si="85"/>
        <v>3260</v>
      </c>
      <c r="AM101" s="119">
        <f t="shared" si="85"/>
        <v>3260</v>
      </c>
      <c r="AN101" s="119">
        <f t="shared" si="85"/>
        <v>3260</v>
      </c>
      <c r="AO101" s="119">
        <f t="shared" si="85"/>
        <v>3260</v>
      </c>
      <c r="AP101" s="119">
        <f t="shared" si="85"/>
        <v>3260</v>
      </c>
      <c r="AQ101" s="119">
        <f t="shared" si="85"/>
        <v>3260</v>
      </c>
      <c r="AR101" s="119">
        <f t="shared" si="85"/>
        <v>3260</v>
      </c>
      <c r="AS101" s="119">
        <f t="shared" si="85"/>
        <v>3260</v>
      </c>
      <c r="AT101" s="119">
        <f t="shared" si="86"/>
        <v>3260</v>
      </c>
      <c r="AU101" s="119">
        <f t="shared" si="86"/>
        <v>3260</v>
      </c>
      <c r="AV101" s="119">
        <f t="shared" si="86"/>
        <v>3260</v>
      </c>
      <c r="AW101" s="119">
        <f t="shared" si="86"/>
        <v>3260</v>
      </c>
      <c r="AX101" s="119">
        <f t="shared" si="86"/>
        <v>3260</v>
      </c>
      <c r="AY101" s="119">
        <f t="shared" si="86"/>
        <v>3260</v>
      </c>
      <c r="AZ101" s="119">
        <f t="shared" si="86"/>
        <v>3260</v>
      </c>
      <c r="BA101" s="119">
        <f t="shared" si="86"/>
        <v>3260</v>
      </c>
      <c r="BB101" s="119">
        <f t="shared" si="86"/>
        <v>3260</v>
      </c>
      <c r="BC101" s="119">
        <f t="shared" si="86"/>
        <v>3260</v>
      </c>
      <c r="BD101" s="119">
        <f t="shared" si="87"/>
        <v>3260</v>
      </c>
      <c r="BE101" s="119">
        <f t="shared" si="87"/>
        <v>3260</v>
      </c>
      <c r="BF101" s="119">
        <f t="shared" si="87"/>
        <v>3260</v>
      </c>
      <c r="BG101" s="119">
        <f t="shared" si="87"/>
        <v>3260</v>
      </c>
      <c r="BH101" s="119">
        <f t="shared" si="87"/>
        <v>3260</v>
      </c>
      <c r="BI101" s="119">
        <f t="shared" si="87"/>
        <v>3260</v>
      </c>
      <c r="BJ101" s="119">
        <f t="shared" si="87"/>
        <v>3260</v>
      </c>
      <c r="BK101" s="119">
        <f t="shared" si="87"/>
        <v>3260</v>
      </c>
      <c r="BL101" s="119">
        <f t="shared" si="87"/>
        <v>3260</v>
      </c>
      <c r="BM101" s="119">
        <f t="shared" si="87"/>
        <v>3260</v>
      </c>
    </row>
    <row r="102" spans="4:65" ht="17" thickTop="1">
      <c r="D102">
        <v>12</v>
      </c>
    </row>
    <row r="103" spans="4:65">
      <c r="D103">
        <v>13</v>
      </c>
      <c r="F103" s="115" t="str">
        <f>F89</f>
        <v>$</v>
      </c>
      <c r="G103" s="115" t="str">
        <f t="shared" ref="G103:BA103" si="88">G89</f>
        <v>$</v>
      </c>
      <c r="H103" s="115" t="str">
        <f t="shared" si="88"/>
        <v>$</v>
      </c>
      <c r="I103" s="115" t="str">
        <f t="shared" si="88"/>
        <v>$</v>
      </c>
      <c r="J103" s="115" t="str">
        <f t="shared" si="88"/>
        <v>$</v>
      </c>
      <c r="K103" s="115" t="str">
        <f t="shared" si="88"/>
        <v>$</v>
      </c>
      <c r="L103" s="115" t="str">
        <f t="shared" si="88"/>
        <v>$</v>
      </c>
      <c r="M103" s="115" t="str">
        <f t="shared" si="88"/>
        <v>$</v>
      </c>
      <c r="N103" s="115" t="str">
        <f t="shared" si="88"/>
        <v>$</v>
      </c>
      <c r="O103" s="115" t="str">
        <f t="shared" si="88"/>
        <v>$</v>
      </c>
      <c r="P103" s="115" t="str">
        <f t="shared" si="88"/>
        <v>$</v>
      </c>
      <c r="Q103" s="115" t="str">
        <f t="shared" si="88"/>
        <v>$</v>
      </c>
      <c r="R103" s="115" t="str">
        <f t="shared" si="88"/>
        <v>$</v>
      </c>
      <c r="S103" s="115" t="str">
        <f t="shared" si="88"/>
        <v>$</v>
      </c>
      <c r="T103" s="115" t="str">
        <f t="shared" si="88"/>
        <v>$</v>
      </c>
      <c r="U103" s="115" t="str">
        <f t="shared" si="88"/>
        <v>$</v>
      </c>
      <c r="V103" s="115" t="str">
        <f t="shared" si="88"/>
        <v>$</v>
      </c>
      <c r="W103" s="115" t="str">
        <f t="shared" si="88"/>
        <v>$</v>
      </c>
      <c r="X103" s="115" t="str">
        <f t="shared" si="88"/>
        <v>$</v>
      </c>
      <c r="Y103" s="115" t="str">
        <f t="shared" si="88"/>
        <v>$</v>
      </c>
      <c r="Z103" s="115" t="str">
        <f t="shared" si="88"/>
        <v>$</v>
      </c>
      <c r="AA103" s="115" t="str">
        <f t="shared" si="88"/>
        <v>$</v>
      </c>
      <c r="AB103" s="115" t="str">
        <f t="shared" si="88"/>
        <v>$</v>
      </c>
      <c r="AC103" s="115" t="str">
        <f t="shared" si="88"/>
        <v>$</v>
      </c>
      <c r="AD103" s="115" t="str">
        <f t="shared" si="88"/>
        <v>$</v>
      </c>
      <c r="AE103" s="115" t="str">
        <f t="shared" si="88"/>
        <v>$</v>
      </c>
      <c r="AF103" s="115" t="str">
        <f t="shared" si="88"/>
        <v>$</v>
      </c>
      <c r="AG103" s="115" t="str">
        <f t="shared" si="88"/>
        <v>$</v>
      </c>
      <c r="AH103" s="115" t="str">
        <f t="shared" si="88"/>
        <v>$</v>
      </c>
      <c r="AI103" s="115" t="str">
        <f t="shared" si="88"/>
        <v>$</v>
      </c>
      <c r="AJ103" s="115" t="str">
        <f t="shared" si="88"/>
        <v>$</v>
      </c>
      <c r="AK103" s="115" t="str">
        <f t="shared" si="88"/>
        <v>$</v>
      </c>
      <c r="AL103" s="115" t="str">
        <f t="shared" si="88"/>
        <v>$</v>
      </c>
      <c r="AM103" s="115" t="str">
        <f t="shared" si="88"/>
        <v>$</v>
      </c>
      <c r="AN103" s="115" t="str">
        <f t="shared" si="88"/>
        <v>$</v>
      </c>
      <c r="AO103" s="115" t="str">
        <f t="shared" si="88"/>
        <v>$</v>
      </c>
      <c r="AP103" s="115" t="str">
        <f t="shared" si="88"/>
        <v>$</v>
      </c>
      <c r="AQ103" s="115" t="str">
        <f t="shared" si="88"/>
        <v>$</v>
      </c>
      <c r="AR103" s="115" t="str">
        <f t="shared" si="88"/>
        <v>$</v>
      </c>
      <c r="AS103" s="115" t="str">
        <f t="shared" si="88"/>
        <v>$</v>
      </c>
      <c r="AT103" s="115" t="str">
        <f t="shared" si="88"/>
        <v>$</v>
      </c>
      <c r="AU103" s="115" t="str">
        <f t="shared" si="88"/>
        <v>$</v>
      </c>
      <c r="AV103" s="115" t="str">
        <f t="shared" si="88"/>
        <v>$</v>
      </c>
      <c r="AW103" s="115" t="str">
        <f t="shared" si="88"/>
        <v>$</v>
      </c>
      <c r="AX103" s="115" t="str">
        <f t="shared" si="88"/>
        <v>$</v>
      </c>
      <c r="AY103" s="115" t="str">
        <f t="shared" si="88"/>
        <v>$</v>
      </c>
      <c r="AZ103" s="115" t="str">
        <f t="shared" si="88"/>
        <v>$</v>
      </c>
      <c r="BA103" s="115" t="str">
        <f t="shared" si="88"/>
        <v>$</v>
      </c>
      <c r="BB103" s="115" t="str">
        <f t="shared" ref="BB103:BM103" si="89">BB89</f>
        <v>$</v>
      </c>
      <c r="BC103" s="115" t="str">
        <f t="shared" si="89"/>
        <v>$</v>
      </c>
      <c r="BD103" s="115" t="str">
        <f t="shared" si="89"/>
        <v>$</v>
      </c>
      <c r="BE103" s="115" t="str">
        <f t="shared" si="89"/>
        <v>$</v>
      </c>
      <c r="BF103" s="115" t="str">
        <f t="shared" si="89"/>
        <v>$</v>
      </c>
      <c r="BG103" s="115" t="str">
        <f t="shared" si="89"/>
        <v>$</v>
      </c>
      <c r="BH103" s="115" t="str">
        <f t="shared" si="89"/>
        <v>$</v>
      </c>
      <c r="BI103" s="115" t="str">
        <f t="shared" si="89"/>
        <v>$</v>
      </c>
      <c r="BJ103" s="115" t="str">
        <f t="shared" si="89"/>
        <v>$</v>
      </c>
      <c r="BK103" s="115" t="str">
        <f t="shared" si="89"/>
        <v>$</v>
      </c>
      <c r="BL103" s="115" t="str">
        <f t="shared" si="89"/>
        <v>$</v>
      </c>
      <c r="BM103" s="115" t="str">
        <f t="shared" si="89"/>
        <v>$</v>
      </c>
    </row>
    <row r="104" spans="4:65">
      <c r="D104">
        <v>14</v>
      </c>
      <c r="F104" s="116">
        <f>F90</f>
        <v>44927</v>
      </c>
      <c r="G104" s="116">
        <f t="shared" ref="G104:BA104" si="90">G90</f>
        <v>44958</v>
      </c>
      <c r="H104" s="116">
        <f t="shared" si="90"/>
        <v>44986</v>
      </c>
      <c r="I104" s="116">
        <f t="shared" si="90"/>
        <v>45017</v>
      </c>
      <c r="J104" s="116">
        <f t="shared" si="90"/>
        <v>45047</v>
      </c>
      <c r="K104" s="116">
        <f t="shared" si="90"/>
        <v>45078</v>
      </c>
      <c r="L104" s="116">
        <f t="shared" si="90"/>
        <v>45108</v>
      </c>
      <c r="M104" s="116">
        <f t="shared" si="90"/>
        <v>45139</v>
      </c>
      <c r="N104" s="116">
        <f t="shared" si="90"/>
        <v>45170</v>
      </c>
      <c r="O104" s="116">
        <f t="shared" si="90"/>
        <v>45200</v>
      </c>
      <c r="P104" s="116">
        <f t="shared" si="90"/>
        <v>45231</v>
      </c>
      <c r="Q104" s="116">
        <f t="shared" si="90"/>
        <v>45261</v>
      </c>
      <c r="R104" s="116">
        <f t="shared" si="90"/>
        <v>45292</v>
      </c>
      <c r="S104" s="116">
        <f t="shared" si="90"/>
        <v>45323</v>
      </c>
      <c r="T104" s="116">
        <f t="shared" si="90"/>
        <v>45352</v>
      </c>
      <c r="U104" s="116">
        <f t="shared" si="90"/>
        <v>45383</v>
      </c>
      <c r="V104" s="116">
        <f t="shared" si="90"/>
        <v>45413</v>
      </c>
      <c r="W104" s="116">
        <f t="shared" si="90"/>
        <v>45444</v>
      </c>
      <c r="X104" s="116">
        <f t="shared" si="90"/>
        <v>45474</v>
      </c>
      <c r="Y104" s="116">
        <f t="shared" si="90"/>
        <v>45505</v>
      </c>
      <c r="Z104" s="116">
        <f t="shared" si="90"/>
        <v>45536</v>
      </c>
      <c r="AA104" s="116">
        <f t="shared" si="90"/>
        <v>45566</v>
      </c>
      <c r="AB104" s="116">
        <f t="shared" si="90"/>
        <v>45597</v>
      </c>
      <c r="AC104" s="116">
        <f t="shared" si="90"/>
        <v>45627</v>
      </c>
      <c r="AD104" s="116">
        <f t="shared" si="90"/>
        <v>45658</v>
      </c>
      <c r="AE104" s="116">
        <f t="shared" si="90"/>
        <v>45689</v>
      </c>
      <c r="AF104" s="116">
        <f t="shared" si="90"/>
        <v>45717</v>
      </c>
      <c r="AG104" s="116">
        <f t="shared" si="90"/>
        <v>45748</v>
      </c>
      <c r="AH104" s="116">
        <f t="shared" si="90"/>
        <v>45778</v>
      </c>
      <c r="AI104" s="116">
        <f t="shared" si="90"/>
        <v>45809</v>
      </c>
      <c r="AJ104" s="116">
        <f t="shared" si="90"/>
        <v>45839</v>
      </c>
      <c r="AK104" s="116">
        <f t="shared" si="90"/>
        <v>45870</v>
      </c>
      <c r="AL104" s="116">
        <f t="shared" si="90"/>
        <v>45901</v>
      </c>
      <c r="AM104" s="116">
        <f t="shared" si="90"/>
        <v>45931</v>
      </c>
      <c r="AN104" s="116">
        <f t="shared" si="90"/>
        <v>45962</v>
      </c>
      <c r="AO104" s="116">
        <f t="shared" si="90"/>
        <v>45992</v>
      </c>
      <c r="AP104" s="116">
        <f t="shared" si="90"/>
        <v>46023</v>
      </c>
      <c r="AQ104" s="116">
        <f t="shared" si="90"/>
        <v>46054</v>
      </c>
      <c r="AR104" s="116">
        <f t="shared" si="90"/>
        <v>46082</v>
      </c>
      <c r="AS104" s="116">
        <f t="shared" si="90"/>
        <v>46113</v>
      </c>
      <c r="AT104" s="116">
        <f t="shared" si="90"/>
        <v>46143</v>
      </c>
      <c r="AU104" s="116">
        <f t="shared" si="90"/>
        <v>46174</v>
      </c>
      <c r="AV104" s="116">
        <f t="shared" si="90"/>
        <v>46204</v>
      </c>
      <c r="AW104" s="116">
        <f t="shared" si="90"/>
        <v>46235</v>
      </c>
      <c r="AX104" s="116">
        <f t="shared" si="90"/>
        <v>46266</v>
      </c>
      <c r="AY104" s="116">
        <f t="shared" si="90"/>
        <v>46296</v>
      </c>
      <c r="AZ104" s="116">
        <f t="shared" si="90"/>
        <v>46327</v>
      </c>
      <c r="BA104" s="116">
        <f t="shared" si="90"/>
        <v>46357</v>
      </c>
      <c r="BB104" s="116">
        <f t="shared" ref="BB104:BM104" si="91">BB90</f>
        <v>46388</v>
      </c>
      <c r="BC104" s="116">
        <f t="shared" si="91"/>
        <v>46419</v>
      </c>
      <c r="BD104" s="116">
        <f t="shared" si="91"/>
        <v>46447</v>
      </c>
      <c r="BE104" s="116">
        <f t="shared" si="91"/>
        <v>46478</v>
      </c>
      <c r="BF104" s="116">
        <f t="shared" si="91"/>
        <v>46508</v>
      </c>
      <c r="BG104" s="116">
        <f t="shared" si="91"/>
        <v>46539</v>
      </c>
      <c r="BH104" s="116">
        <f t="shared" si="91"/>
        <v>46569</v>
      </c>
      <c r="BI104" s="116">
        <f t="shared" si="91"/>
        <v>46600</v>
      </c>
      <c r="BJ104" s="116">
        <f t="shared" si="91"/>
        <v>46631</v>
      </c>
      <c r="BK104" s="116">
        <f t="shared" si="91"/>
        <v>46661</v>
      </c>
      <c r="BL104" s="116">
        <f t="shared" si="91"/>
        <v>46692</v>
      </c>
      <c r="BM104" s="116">
        <f t="shared" si="91"/>
        <v>46722</v>
      </c>
    </row>
    <row r="105" spans="4:65">
      <c r="D105">
        <v>15</v>
      </c>
      <c r="E105" s="117" t="s">
        <v>150</v>
      </c>
      <c r="F105">
        <f t="shared" ref="F105:O109" si="92">IF(F$88=0,0,VLOOKUP($D105,$D$5:$BN$85,F$88+2,0))</f>
        <v>0</v>
      </c>
      <c r="G105">
        <f t="shared" si="92"/>
        <v>0</v>
      </c>
      <c r="H105">
        <f t="shared" si="92"/>
        <v>0</v>
      </c>
      <c r="I105">
        <f t="shared" si="92"/>
        <v>0</v>
      </c>
      <c r="J105">
        <f t="shared" si="92"/>
        <v>0</v>
      </c>
      <c r="K105">
        <f t="shared" si="92"/>
        <v>0</v>
      </c>
      <c r="L105">
        <f t="shared" si="92"/>
        <v>0</v>
      </c>
      <c r="M105">
        <f t="shared" si="92"/>
        <v>0</v>
      </c>
      <c r="N105">
        <f t="shared" si="92"/>
        <v>0</v>
      </c>
      <c r="O105">
        <f t="shared" si="92"/>
        <v>0</v>
      </c>
      <c r="P105">
        <f t="shared" ref="P105:Y109" si="93">IF(P$88=0,0,VLOOKUP($D105,$D$5:$BN$85,P$88+2,0))</f>
        <v>0</v>
      </c>
      <c r="Q105">
        <f t="shared" si="93"/>
        <v>0</v>
      </c>
      <c r="R105">
        <f t="shared" si="93"/>
        <v>0</v>
      </c>
      <c r="S105">
        <f t="shared" si="93"/>
        <v>0</v>
      </c>
      <c r="T105">
        <f t="shared" si="93"/>
        <v>0</v>
      </c>
      <c r="U105">
        <f t="shared" si="93"/>
        <v>0</v>
      </c>
      <c r="V105">
        <f t="shared" si="93"/>
        <v>0</v>
      </c>
      <c r="W105">
        <f t="shared" si="93"/>
        <v>0</v>
      </c>
      <c r="X105">
        <f t="shared" si="93"/>
        <v>0</v>
      </c>
      <c r="Y105">
        <f t="shared" si="93"/>
        <v>0</v>
      </c>
      <c r="Z105">
        <f t="shared" ref="Z105:AI109" si="94">IF(Z$88=0,0,VLOOKUP($D105,$D$5:$BN$85,Z$88+2,0))</f>
        <v>0</v>
      </c>
      <c r="AA105">
        <f t="shared" si="94"/>
        <v>0</v>
      </c>
      <c r="AB105">
        <f t="shared" si="94"/>
        <v>0</v>
      </c>
      <c r="AC105">
        <f t="shared" si="94"/>
        <v>0</v>
      </c>
      <c r="AD105">
        <f t="shared" si="94"/>
        <v>0</v>
      </c>
      <c r="AE105">
        <f t="shared" si="94"/>
        <v>0</v>
      </c>
      <c r="AF105">
        <f t="shared" si="94"/>
        <v>0</v>
      </c>
      <c r="AG105">
        <f t="shared" si="94"/>
        <v>0</v>
      </c>
      <c r="AH105">
        <f t="shared" si="94"/>
        <v>0</v>
      </c>
      <c r="AI105">
        <f t="shared" si="94"/>
        <v>0</v>
      </c>
      <c r="AJ105">
        <f t="shared" ref="AJ105:AS109" si="95">IF(AJ$88=0,0,VLOOKUP($D105,$D$5:$BN$85,AJ$88+2,0))</f>
        <v>0</v>
      </c>
      <c r="AK105">
        <f t="shared" si="95"/>
        <v>0</v>
      </c>
      <c r="AL105">
        <f t="shared" si="95"/>
        <v>0</v>
      </c>
      <c r="AM105">
        <f t="shared" si="95"/>
        <v>0</v>
      </c>
      <c r="AN105">
        <f t="shared" si="95"/>
        <v>0</v>
      </c>
      <c r="AO105">
        <f t="shared" si="95"/>
        <v>0</v>
      </c>
      <c r="AP105">
        <f t="shared" si="95"/>
        <v>0</v>
      </c>
      <c r="AQ105">
        <f t="shared" si="95"/>
        <v>0</v>
      </c>
      <c r="AR105">
        <f t="shared" si="95"/>
        <v>0</v>
      </c>
      <c r="AS105">
        <f t="shared" si="95"/>
        <v>0</v>
      </c>
      <c r="AT105">
        <f t="shared" ref="AT105:BC109" si="96">IF(AT$88=0,0,VLOOKUP($D105,$D$5:$BN$85,AT$88+2,0))</f>
        <v>0</v>
      </c>
      <c r="AU105">
        <f t="shared" si="96"/>
        <v>0</v>
      </c>
      <c r="AV105">
        <f t="shared" si="96"/>
        <v>0</v>
      </c>
      <c r="AW105">
        <f t="shared" si="96"/>
        <v>0</v>
      </c>
      <c r="AX105">
        <f t="shared" si="96"/>
        <v>0</v>
      </c>
      <c r="AY105">
        <f t="shared" si="96"/>
        <v>0</v>
      </c>
      <c r="AZ105">
        <f t="shared" si="96"/>
        <v>0</v>
      </c>
      <c r="BA105">
        <f t="shared" si="96"/>
        <v>0</v>
      </c>
      <c r="BB105">
        <f t="shared" si="96"/>
        <v>0</v>
      </c>
      <c r="BC105">
        <f t="shared" si="96"/>
        <v>0</v>
      </c>
      <c r="BD105">
        <f t="shared" ref="BD105:BM109" si="97">IF(BD$88=0,0,VLOOKUP($D105,$D$5:$BN$85,BD$88+2,0))</f>
        <v>0</v>
      </c>
      <c r="BE105">
        <f t="shared" si="97"/>
        <v>0</v>
      </c>
      <c r="BF105">
        <f t="shared" si="97"/>
        <v>0</v>
      </c>
      <c r="BG105">
        <f t="shared" si="97"/>
        <v>0</v>
      </c>
      <c r="BH105">
        <f t="shared" si="97"/>
        <v>0</v>
      </c>
      <c r="BI105">
        <f t="shared" si="97"/>
        <v>0</v>
      </c>
      <c r="BJ105">
        <f t="shared" si="97"/>
        <v>0</v>
      </c>
      <c r="BK105">
        <f t="shared" si="97"/>
        <v>0</v>
      </c>
      <c r="BL105">
        <f t="shared" si="97"/>
        <v>0</v>
      </c>
      <c r="BM105">
        <f t="shared" si="97"/>
        <v>0</v>
      </c>
    </row>
    <row r="106" spans="4:65">
      <c r="D106">
        <v>16</v>
      </c>
      <c r="E106" t="s">
        <v>150</v>
      </c>
      <c r="F106" s="118">
        <f t="shared" si="92"/>
        <v>200</v>
      </c>
      <c r="G106" s="118">
        <f t="shared" si="92"/>
        <v>200</v>
      </c>
      <c r="H106" s="118">
        <f t="shared" si="92"/>
        <v>200</v>
      </c>
      <c r="I106" s="118">
        <f t="shared" si="92"/>
        <v>400</v>
      </c>
      <c r="J106" s="118">
        <f t="shared" si="92"/>
        <v>400</v>
      </c>
      <c r="K106" s="118">
        <f t="shared" si="92"/>
        <v>400</v>
      </c>
      <c r="L106" s="118">
        <f t="shared" si="92"/>
        <v>400</v>
      </c>
      <c r="M106" s="118">
        <f t="shared" si="92"/>
        <v>400</v>
      </c>
      <c r="N106" s="118">
        <f t="shared" si="92"/>
        <v>400</v>
      </c>
      <c r="O106" s="118">
        <f t="shared" si="92"/>
        <v>400</v>
      </c>
      <c r="P106" s="118">
        <f t="shared" si="93"/>
        <v>400</v>
      </c>
      <c r="Q106" s="118">
        <f t="shared" si="93"/>
        <v>400</v>
      </c>
      <c r="R106" s="118">
        <f t="shared" si="93"/>
        <v>400</v>
      </c>
      <c r="S106" s="118">
        <f t="shared" si="93"/>
        <v>400</v>
      </c>
      <c r="T106" s="118">
        <f t="shared" si="93"/>
        <v>400</v>
      </c>
      <c r="U106" s="118">
        <f t="shared" si="93"/>
        <v>800</v>
      </c>
      <c r="V106" s="118">
        <f t="shared" si="93"/>
        <v>800</v>
      </c>
      <c r="W106" s="118">
        <f t="shared" si="93"/>
        <v>800</v>
      </c>
      <c r="X106" s="118">
        <f t="shared" si="93"/>
        <v>800</v>
      </c>
      <c r="Y106" s="118">
        <f t="shared" si="93"/>
        <v>800</v>
      </c>
      <c r="Z106" s="118">
        <f t="shared" si="94"/>
        <v>800</v>
      </c>
      <c r="AA106" s="118">
        <f t="shared" si="94"/>
        <v>800</v>
      </c>
      <c r="AB106" s="118">
        <f t="shared" si="94"/>
        <v>800</v>
      </c>
      <c r="AC106" s="118">
        <f t="shared" si="94"/>
        <v>800</v>
      </c>
      <c r="AD106" s="118">
        <f t="shared" si="94"/>
        <v>800</v>
      </c>
      <c r="AE106" s="118">
        <f t="shared" si="94"/>
        <v>800</v>
      </c>
      <c r="AF106" s="118">
        <f t="shared" si="94"/>
        <v>800</v>
      </c>
      <c r="AG106" s="118">
        <f t="shared" si="94"/>
        <v>1600</v>
      </c>
      <c r="AH106" s="118">
        <f t="shared" si="94"/>
        <v>1600</v>
      </c>
      <c r="AI106" s="118">
        <f t="shared" si="94"/>
        <v>1600</v>
      </c>
      <c r="AJ106" s="118">
        <f t="shared" si="95"/>
        <v>1600</v>
      </c>
      <c r="AK106" s="118">
        <f t="shared" si="95"/>
        <v>1600</v>
      </c>
      <c r="AL106" s="118">
        <f t="shared" si="95"/>
        <v>1600</v>
      </c>
      <c r="AM106" s="118">
        <f t="shared" si="95"/>
        <v>1600</v>
      </c>
      <c r="AN106" s="118">
        <f t="shared" si="95"/>
        <v>1600</v>
      </c>
      <c r="AO106" s="118">
        <f t="shared" si="95"/>
        <v>1600</v>
      </c>
      <c r="AP106" s="118">
        <f t="shared" si="95"/>
        <v>1600</v>
      </c>
      <c r="AQ106" s="118">
        <f t="shared" si="95"/>
        <v>1600</v>
      </c>
      <c r="AR106" s="118">
        <f t="shared" si="95"/>
        <v>1600</v>
      </c>
      <c r="AS106" s="118">
        <f t="shared" si="95"/>
        <v>3200</v>
      </c>
      <c r="AT106" s="118">
        <f t="shared" si="96"/>
        <v>3200</v>
      </c>
      <c r="AU106" s="118">
        <f t="shared" si="96"/>
        <v>3200</v>
      </c>
      <c r="AV106" s="118">
        <f t="shared" si="96"/>
        <v>3200</v>
      </c>
      <c r="AW106" s="118">
        <f t="shared" si="96"/>
        <v>3200</v>
      </c>
      <c r="AX106" s="118">
        <f t="shared" si="96"/>
        <v>3200</v>
      </c>
      <c r="AY106" s="118">
        <f t="shared" si="96"/>
        <v>3200</v>
      </c>
      <c r="AZ106" s="118">
        <f t="shared" si="96"/>
        <v>3200</v>
      </c>
      <c r="BA106" s="118">
        <f t="shared" si="96"/>
        <v>3200</v>
      </c>
      <c r="BB106" s="118">
        <f t="shared" si="96"/>
        <v>3200</v>
      </c>
      <c r="BC106" s="118">
        <f t="shared" si="96"/>
        <v>3200</v>
      </c>
      <c r="BD106" s="118">
        <f t="shared" si="97"/>
        <v>3200</v>
      </c>
      <c r="BE106" s="118">
        <f t="shared" si="97"/>
        <v>5000</v>
      </c>
      <c r="BF106" s="118">
        <f t="shared" si="97"/>
        <v>5000</v>
      </c>
      <c r="BG106" s="118">
        <f t="shared" si="97"/>
        <v>5000</v>
      </c>
      <c r="BH106" s="118">
        <f t="shared" si="97"/>
        <v>5000</v>
      </c>
      <c r="BI106" s="118">
        <f t="shared" si="97"/>
        <v>5000</v>
      </c>
      <c r="BJ106" s="118">
        <f t="shared" si="97"/>
        <v>5000</v>
      </c>
      <c r="BK106" s="118">
        <f t="shared" si="97"/>
        <v>5000</v>
      </c>
      <c r="BL106" s="118">
        <f t="shared" si="97"/>
        <v>5000</v>
      </c>
      <c r="BM106" s="118">
        <f t="shared" si="97"/>
        <v>5000</v>
      </c>
    </row>
    <row r="107" spans="4:65">
      <c r="D107">
        <v>17</v>
      </c>
      <c r="E107" t="s">
        <v>151</v>
      </c>
      <c r="F107" s="118">
        <f t="shared" si="92"/>
        <v>100</v>
      </c>
      <c r="G107" s="118">
        <f t="shared" si="92"/>
        <v>100</v>
      </c>
      <c r="H107" s="118">
        <f t="shared" si="92"/>
        <v>100</v>
      </c>
      <c r="I107" s="118">
        <f t="shared" si="92"/>
        <v>200</v>
      </c>
      <c r="J107" s="118">
        <f t="shared" si="92"/>
        <v>200</v>
      </c>
      <c r="K107" s="118">
        <f t="shared" si="92"/>
        <v>200</v>
      </c>
      <c r="L107" s="118">
        <f t="shared" si="92"/>
        <v>200</v>
      </c>
      <c r="M107" s="118">
        <f t="shared" si="92"/>
        <v>200</v>
      </c>
      <c r="N107" s="118">
        <f t="shared" si="92"/>
        <v>200</v>
      </c>
      <c r="O107" s="118">
        <f t="shared" si="92"/>
        <v>200</v>
      </c>
      <c r="P107" s="118">
        <f t="shared" si="93"/>
        <v>200</v>
      </c>
      <c r="Q107" s="118">
        <f t="shared" si="93"/>
        <v>200</v>
      </c>
      <c r="R107" s="118">
        <f t="shared" si="93"/>
        <v>200</v>
      </c>
      <c r="S107" s="118">
        <f t="shared" si="93"/>
        <v>200</v>
      </c>
      <c r="T107" s="118">
        <f t="shared" si="93"/>
        <v>200</v>
      </c>
      <c r="U107" s="118">
        <f t="shared" si="93"/>
        <v>400</v>
      </c>
      <c r="V107" s="118">
        <f t="shared" si="93"/>
        <v>400</v>
      </c>
      <c r="W107" s="118">
        <f t="shared" si="93"/>
        <v>400</v>
      </c>
      <c r="X107" s="118">
        <f t="shared" si="93"/>
        <v>400</v>
      </c>
      <c r="Y107" s="118">
        <f t="shared" si="93"/>
        <v>400</v>
      </c>
      <c r="Z107" s="118">
        <f t="shared" si="94"/>
        <v>400</v>
      </c>
      <c r="AA107" s="118">
        <f t="shared" si="94"/>
        <v>400</v>
      </c>
      <c r="AB107" s="118">
        <f t="shared" si="94"/>
        <v>400</v>
      </c>
      <c r="AC107" s="118">
        <f t="shared" si="94"/>
        <v>400</v>
      </c>
      <c r="AD107" s="118">
        <f t="shared" si="94"/>
        <v>400</v>
      </c>
      <c r="AE107" s="118">
        <f t="shared" si="94"/>
        <v>400</v>
      </c>
      <c r="AF107" s="118">
        <f t="shared" si="94"/>
        <v>400</v>
      </c>
      <c r="AG107" s="118">
        <f t="shared" si="94"/>
        <v>800</v>
      </c>
      <c r="AH107" s="118">
        <f t="shared" si="94"/>
        <v>800</v>
      </c>
      <c r="AI107" s="118">
        <f t="shared" si="94"/>
        <v>800</v>
      </c>
      <c r="AJ107" s="118">
        <f t="shared" si="95"/>
        <v>800</v>
      </c>
      <c r="AK107" s="118">
        <f t="shared" si="95"/>
        <v>800</v>
      </c>
      <c r="AL107" s="118">
        <f t="shared" si="95"/>
        <v>800</v>
      </c>
      <c r="AM107" s="118">
        <f t="shared" si="95"/>
        <v>800</v>
      </c>
      <c r="AN107" s="118">
        <f t="shared" si="95"/>
        <v>800</v>
      </c>
      <c r="AO107" s="118">
        <f t="shared" si="95"/>
        <v>800</v>
      </c>
      <c r="AP107" s="118">
        <f t="shared" si="95"/>
        <v>800</v>
      </c>
      <c r="AQ107" s="118">
        <f t="shared" si="95"/>
        <v>800</v>
      </c>
      <c r="AR107" s="118">
        <f t="shared" si="95"/>
        <v>800</v>
      </c>
      <c r="AS107" s="118">
        <f t="shared" si="95"/>
        <v>1600</v>
      </c>
      <c r="AT107" s="118">
        <f t="shared" si="96"/>
        <v>1600</v>
      </c>
      <c r="AU107" s="118">
        <f t="shared" si="96"/>
        <v>1600</v>
      </c>
      <c r="AV107" s="118">
        <f t="shared" si="96"/>
        <v>1600</v>
      </c>
      <c r="AW107" s="118">
        <f t="shared" si="96"/>
        <v>1600</v>
      </c>
      <c r="AX107" s="118">
        <f t="shared" si="96"/>
        <v>1600</v>
      </c>
      <c r="AY107" s="118">
        <f t="shared" si="96"/>
        <v>1600</v>
      </c>
      <c r="AZ107" s="118">
        <f t="shared" si="96"/>
        <v>1600</v>
      </c>
      <c r="BA107" s="118">
        <f t="shared" si="96"/>
        <v>1600</v>
      </c>
      <c r="BB107" s="118">
        <f t="shared" si="96"/>
        <v>1600</v>
      </c>
      <c r="BC107" s="118">
        <f t="shared" si="96"/>
        <v>1600</v>
      </c>
      <c r="BD107" s="118">
        <f t="shared" si="97"/>
        <v>1600</v>
      </c>
      <c r="BE107" s="118">
        <f t="shared" si="97"/>
        <v>2000</v>
      </c>
      <c r="BF107" s="118">
        <f t="shared" si="97"/>
        <v>2000</v>
      </c>
      <c r="BG107" s="118">
        <f t="shared" si="97"/>
        <v>2000</v>
      </c>
      <c r="BH107" s="118">
        <f t="shared" si="97"/>
        <v>2000</v>
      </c>
      <c r="BI107" s="118">
        <f t="shared" si="97"/>
        <v>2000</v>
      </c>
      <c r="BJ107" s="118">
        <f t="shared" si="97"/>
        <v>2000</v>
      </c>
      <c r="BK107" s="118">
        <f t="shared" si="97"/>
        <v>2000</v>
      </c>
      <c r="BL107" s="118">
        <f t="shared" si="97"/>
        <v>2000</v>
      </c>
      <c r="BM107" s="118">
        <f t="shared" si="97"/>
        <v>2000</v>
      </c>
    </row>
    <row r="108" spans="4:65">
      <c r="D108">
        <v>18</v>
      </c>
      <c r="E108" t="s">
        <v>152</v>
      </c>
      <c r="F108" s="118">
        <f t="shared" si="92"/>
        <v>100</v>
      </c>
      <c r="G108" s="118">
        <f t="shared" si="92"/>
        <v>100</v>
      </c>
      <c r="H108" s="118">
        <f t="shared" si="92"/>
        <v>100</v>
      </c>
      <c r="I108" s="118">
        <f t="shared" si="92"/>
        <v>200</v>
      </c>
      <c r="J108" s="118">
        <f t="shared" si="92"/>
        <v>200</v>
      </c>
      <c r="K108" s="118">
        <f t="shared" si="92"/>
        <v>200</v>
      </c>
      <c r="L108" s="118">
        <f t="shared" si="92"/>
        <v>200</v>
      </c>
      <c r="M108" s="118">
        <f t="shared" si="92"/>
        <v>200</v>
      </c>
      <c r="N108" s="118">
        <f t="shared" si="92"/>
        <v>200</v>
      </c>
      <c r="O108" s="118">
        <f t="shared" si="92"/>
        <v>200</v>
      </c>
      <c r="P108" s="118">
        <f t="shared" si="93"/>
        <v>200</v>
      </c>
      <c r="Q108" s="118">
        <f t="shared" si="93"/>
        <v>200</v>
      </c>
      <c r="R108" s="118">
        <f t="shared" si="93"/>
        <v>200</v>
      </c>
      <c r="S108" s="118">
        <f t="shared" si="93"/>
        <v>200</v>
      </c>
      <c r="T108" s="118">
        <f t="shared" si="93"/>
        <v>200</v>
      </c>
      <c r="U108" s="118">
        <f t="shared" si="93"/>
        <v>400</v>
      </c>
      <c r="V108" s="118">
        <f t="shared" si="93"/>
        <v>400</v>
      </c>
      <c r="W108" s="118">
        <f t="shared" si="93"/>
        <v>400</v>
      </c>
      <c r="X108" s="118">
        <f t="shared" si="93"/>
        <v>400</v>
      </c>
      <c r="Y108" s="118">
        <f t="shared" si="93"/>
        <v>400</v>
      </c>
      <c r="Z108" s="118">
        <f t="shared" si="94"/>
        <v>400</v>
      </c>
      <c r="AA108" s="118">
        <f t="shared" si="94"/>
        <v>400</v>
      </c>
      <c r="AB108" s="118">
        <f t="shared" si="94"/>
        <v>400</v>
      </c>
      <c r="AC108" s="118">
        <f t="shared" si="94"/>
        <v>400</v>
      </c>
      <c r="AD108" s="118">
        <f t="shared" si="94"/>
        <v>400</v>
      </c>
      <c r="AE108" s="118">
        <f t="shared" si="94"/>
        <v>400</v>
      </c>
      <c r="AF108" s="118">
        <f t="shared" si="94"/>
        <v>400</v>
      </c>
      <c r="AG108" s="118">
        <f t="shared" si="94"/>
        <v>800</v>
      </c>
      <c r="AH108" s="118">
        <f t="shared" si="94"/>
        <v>800</v>
      </c>
      <c r="AI108" s="118">
        <f t="shared" si="94"/>
        <v>800</v>
      </c>
      <c r="AJ108" s="118">
        <f t="shared" si="95"/>
        <v>800</v>
      </c>
      <c r="AK108" s="118">
        <f t="shared" si="95"/>
        <v>800</v>
      </c>
      <c r="AL108" s="118">
        <f t="shared" si="95"/>
        <v>800</v>
      </c>
      <c r="AM108" s="118">
        <f t="shared" si="95"/>
        <v>800</v>
      </c>
      <c r="AN108" s="118">
        <f t="shared" si="95"/>
        <v>800</v>
      </c>
      <c r="AO108" s="118">
        <f t="shared" si="95"/>
        <v>800</v>
      </c>
      <c r="AP108" s="118">
        <f t="shared" si="95"/>
        <v>800</v>
      </c>
      <c r="AQ108" s="118">
        <f t="shared" si="95"/>
        <v>800</v>
      </c>
      <c r="AR108" s="118">
        <f t="shared" si="95"/>
        <v>800</v>
      </c>
      <c r="AS108" s="118">
        <f t="shared" si="95"/>
        <v>1600</v>
      </c>
      <c r="AT108" s="118">
        <f t="shared" si="96"/>
        <v>1600</v>
      </c>
      <c r="AU108" s="118">
        <f t="shared" si="96"/>
        <v>1600</v>
      </c>
      <c r="AV108" s="118">
        <f t="shared" si="96"/>
        <v>1600</v>
      </c>
      <c r="AW108" s="118">
        <f t="shared" si="96"/>
        <v>1600</v>
      </c>
      <c r="AX108" s="118">
        <f t="shared" si="96"/>
        <v>1600</v>
      </c>
      <c r="AY108" s="118">
        <f t="shared" si="96"/>
        <v>1600</v>
      </c>
      <c r="AZ108" s="118">
        <f t="shared" si="96"/>
        <v>1600</v>
      </c>
      <c r="BA108" s="118">
        <f t="shared" si="96"/>
        <v>1600</v>
      </c>
      <c r="BB108" s="118">
        <f t="shared" si="96"/>
        <v>1600</v>
      </c>
      <c r="BC108" s="118">
        <f t="shared" si="96"/>
        <v>1600</v>
      </c>
      <c r="BD108" s="118">
        <f t="shared" si="97"/>
        <v>1600</v>
      </c>
      <c r="BE108" s="118">
        <f t="shared" si="97"/>
        <v>2000</v>
      </c>
      <c r="BF108" s="118">
        <f t="shared" si="97"/>
        <v>2000</v>
      </c>
      <c r="BG108" s="118">
        <f t="shared" si="97"/>
        <v>2000</v>
      </c>
      <c r="BH108" s="118">
        <f t="shared" si="97"/>
        <v>2000</v>
      </c>
      <c r="BI108" s="118">
        <f t="shared" si="97"/>
        <v>2000</v>
      </c>
      <c r="BJ108" s="118">
        <f t="shared" si="97"/>
        <v>2000</v>
      </c>
      <c r="BK108" s="118">
        <f t="shared" si="97"/>
        <v>2000</v>
      </c>
      <c r="BL108" s="118">
        <f t="shared" si="97"/>
        <v>2000</v>
      </c>
      <c r="BM108" s="118">
        <f t="shared" si="97"/>
        <v>2000</v>
      </c>
    </row>
    <row r="109" spans="4:65" ht="17" thickBot="1">
      <c r="D109">
        <v>19</v>
      </c>
      <c r="E109" s="117" t="s">
        <v>149</v>
      </c>
      <c r="F109" s="119">
        <f t="shared" si="92"/>
        <v>400</v>
      </c>
      <c r="G109" s="119">
        <f t="shared" si="92"/>
        <v>400</v>
      </c>
      <c r="H109" s="119">
        <f t="shared" si="92"/>
        <v>400</v>
      </c>
      <c r="I109" s="119">
        <f t="shared" si="92"/>
        <v>800</v>
      </c>
      <c r="J109" s="119">
        <f t="shared" si="92"/>
        <v>800</v>
      </c>
      <c r="K109" s="119">
        <f t="shared" si="92"/>
        <v>800</v>
      </c>
      <c r="L109" s="119">
        <f t="shared" si="92"/>
        <v>800</v>
      </c>
      <c r="M109" s="119">
        <f t="shared" si="92"/>
        <v>800</v>
      </c>
      <c r="N109" s="119">
        <f t="shared" si="92"/>
        <v>800</v>
      </c>
      <c r="O109" s="119">
        <f t="shared" si="92"/>
        <v>800</v>
      </c>
      <c r="P109" s="119">
        <f t="shared" si="93"/>
        <v>800</v>
      </c>
      <c r="Q109" s="119">
        <f t="shared" si="93"/>
        <v>800</v>
      </c>
      <c r="R109" s="119">
        <f t="shared" si="93"/>
        <v>800</v>
      </c>
      <c r="S109" s="119">
        <f t="shared" si="93"/>
        <v>800</v>
      </c>
      <c r="T109" s="119">
        <f t="shared" si="93"/>
        <v>800</v>
      </c>
      <c r="U109" s="119">
        <f t="shared" si="93"/>
        <v>1600</v>
      </c>
      <c r="V109" s="119">
        <f t="shared" si="93"/>
        <v>1600</v>
      </c>
      <c r="W109" s="119">
        <f t="shared" si="93"/>
        <v>1600</v>
      </c>
      <c r="X109" s="119">
        <f t="shared" si="93"/>
        <v>1600</v>
      </c>
      <c r="Y109" s="119">
        <f t="shared" si="93"/>
        <v>1600</v>
      </c>
      <c r="Z109" s="119">
        <f t="shared" si="94"/>
        <v>1600</v>
      </c>
      <c r="AA109" s="119">
        <f t="shared" si="94"/>
        <v>1600</v>
      </c>
      <c r="AB109" s="119">
        <f t="shared" si="94"/>
        <v>1600</v>
      </c>
      <c r="AC109" s="119">
        <f t="shared" si="94"/>
        <v>1600</v>
      </c>
      <c r="AD109" s="119">
        <f t="shared" si="94"/>
        <v>1600</v>
      </c>
      <c r="AE109" s="119">
        <f t="shared" si="94"/>
        <v>1600</v>
      </c>
      <c r="AF109" s="119">
        <f t="shared" si="94"/>
        <v>1600</v>
      </c>
      <c r="AG109" s="119">
        <f t="shared" si="94"/>
        <v>3200</v>
      </c>
      <c r="AH109" s="119">
        <f t="shared" si="94"/>
        <v>3200</v>
      </c>
      <c r="AI109" s="119">
        <f t="shared" si="94"/>
        <v>3200</v>
      </c>
      <c r="AJ109" s="119">
        <f t="shared" si="95"/>
        <v>3200</v>
      </c>
      <c r="AK109" s="119">
        <f t="shared" si="95"/>
        <v>3200</v>
      </c>
      <c r="AL109" s="119">
        <f t="shared" si="95"/>
        <v>3200</v>
      </c>
      <c r="AM109" s="119">
        <f t="shared" si="95"/>
        <v>3200</v>
      </c>
      <c r="AN109" s="119">
        <f t="shared" si="95"/>
        <v>3200</v>
      </c>
      <c r="AO109" s="119">
        <f t="shared" si="95"/>
        <v>3200</v>
      </c>
      <c r="AP109" s="119">
        <f t="shared" si="95"/>
        <v>3200</v>
      </c>
      <c r="AQ109" s="119">
        <f t="shared" si="95"/>
        <v>3200</v>
      </c>
      <c r="AR109" s="119">
        <f t="shared" si="95"/>
        <v>3200</v>
      </c>
      <c r="AS109" s="119">
        <f t="shared" si="95"/>
        <v>6400</v>
      </c>
      <c r="AT109" s="119">
        <f t="shared" si="96"/>
        <v>6400</v>
      </c>
      <c r="AU109" s="119">
        <f t="shared" si="96"/>
        <v>6400</v>
      </c>
      <c r="AV109" s="119">
        <f t="shared" si="96"/>
        <v>6400</v>
      </c>
      <c r="AW109" s="119">
        <f t="shared" si="96"/>
        <v>6400</v>
      </c>
      <c r="AX109" s="119">
        <f t="shared" si="96"/>
        <v>6400</v>
      </c>
      <c r="AY109" s="119">
        <f t="shared" si="96"/>
        <v>6400</v>
      </c>
      <c r="AZ109" s="119">
        <f t="shared" si="96"/>
        <v>6400</v>
      </c>
      <c r="BA109" s="119">
        <f t="shared" si="96"/>
        <v>6400</v>
      </c>
      <c r="BB109" s="119">
        <f t="shared" si="96"/>
        <v>6400</v>
      </c>
      <c r="BC109" s="119">
        <f t="shared" si="96"/>
        <v>6400</v>
      </c>
      <c r="BD109" s="119">
        <f t="shared" si="97"/>
        <v>6400</v>
      </c>
      <c r="BE109" s="119">
        <f t="shared" si="97"/>
        <v>9000</v>
      </c>
      <c r="BF109" s="119">
        <f t="shared" si="97"/>
        <v>9000</v>
      </c>
      <c r="BG109" s="119">
        <f t="shared" si="97"/>
        <v>9000</v>
      </c>
      <c r="BH109" s="119">
        <f t="shared" si="97"/>
        <v>9000</v>
      </c>
      <c r="BI109" s="119">
        <f t="shared" si="97"/>
        <v>9000</v>
      </c>
      <c r="BJ109" s="119">
        <f t="shared" si="97"/>
        <v>9000</v>
      </c>
      <c r="BK109" s="119">
        <f t="shared" si="97"/>
        <v>9000</v>
      </c>
      <c r="BL109" s="119">
        <f t="shared" si="97"/>
        <v>9000</v>
      </c>
      <c r="BM109" s="119">
        <f t="shared" si="97"/>
        <v>9000</v>
      </c>
    </row>
    <row r="110" spans="4:65" ht="17" thickTop="1">
      <c r="D110">
        <v>20</v>
      </c>
    </row>
    <row r="111" spans="4:65">
      <c r="D111">
        <v>21</v>
      </c>
      <c r="F111" s="115" t="str">
        <f>F89</f>
        <v>$</v>
      </c>
      <c r="G111" s="115" t="str">
        <f t="shared" ref="G111:BA111" si="98">G89</f>
        <v>$</v>
      </c>
      <c r="H111" s="115" t="str">
        <f t="shared" si="98"/>
        <v>$</v>
      </c>
      <c r="I111" s="115" t="str">
        <f t="shared" si="98"/>
        <v>$</v>
      </c>
      <c r="J111" s="115" t="str">
        <f t="shared" si="98"/>
        <v>$</v>
      </c>
      <c r="K111" s="115" t="str">
        <f t="shared" si="98"/>
        <v>$</v>
      </c>
      <c r="L111" s="115" t="str">
        <f t="shared" si="98"/>
        <v>$</v>
      </c>
      <c r="M111" s="115" t="str">
        <f t="shared" si="98"/>
        <v>$</v>
      </c>
      <c r="N111" s="115" t="str">
        <f t="shared" si="98"/>
        <v>$</v>
      </c>
      <c r="O111" s="115" t="str">
        <f t="shared" si="98"/>
        <v>$</v>
      </c>
      <c r="P111" s="115" t="str">
        <f t="shared" si="98"/>
        <v>$</v>
      </c>
      <c r="Q111" s="115" t="str">
        <f t="shared" si="98"/>
        <v>$</v>
      </c>
      <c r="R111" s="115" t="str">
        <f t="shared" si="98"/>
        <v>$</v>
      </c>
      <c r="S111" s="115" t="str">
        <f t="shared" si="98"/>
        <v>$</v>
      </c>
      <c r="T111" s="115" t="str">
        <f t="shared" si="98"/>
        <v>$</v>
      </c>
      <c r="U111" s="115" t="str">
        <f t="shared" si="98"/>
        <v>$</v>
      </c>
      <c r="V111" s="115" t="str">
        <f t="shared" si="98"/>
        <v>$</v>
      </c>
      <c r="W111" s="115" t="str">
        <f t="shared" si="98"/>
        <v>$</v>
      </c>
      <c r="X111" s="115" t="str">
        <f t="shared" si="98"/>
        <v>$</v>
      </c>
      <c r="Y111" s="115" t="str">
        <f t="shared" si="98"/>
        <v>$</v>
      </c>
      <c r="Z111" s="115" t="str">
        <f t="shared" si="98"/>
        <v>$</v>
      </c>
      <c r="AA111" s="115" t="str">
        <f t="shared" si="98"/>
        <v>$</v>
      </c>
      <c r="AB111" s="115" t="str">
        <f t="shared" si="98"/>
        <v>$</v>
      </c>
      <c r="AC111" s="115" t="str">
        <f t="shared" si="98"/>
        <v>$</v>
      </c>
      <c r="AD111" s="115" t="str">
        <f t="shared" si="98"/>
        <v>$</v>
      </c>
      <c r="AE111" s="115" t="str">
        <f t="shared" si="98"/>
        <v>$</v>
      </c>
      <c r="AF111" s="115" t="str">
        <f t="shared" si="98"/>
        <v>$</v>
      </c>
      <c r="AG111" s="115" t="str">
        <f t="shared" si="98"/>
        <v>$</v>
      </c>
      <c r="AH111" s="115" t="str">
        <f t="shared" si="98"/>
        <v>$</v>
      </c>
      <c r="AI111" s="115" t="str">
        <f t="shared" si="98"/>
        <v>$</v>
      </c>
      <c r="AJ111" s="115" t="str">
        <f t="shared" si="98"/>
        <v>$</v>
      </c>
      <c r="AK111" s="115" t="str">
        <f t="shared" si="98"/>
        <v>$</v>
      </c>
      <c r="AL111" s="115" t="str">
        <f t="shared" si="98"/>
        <v>$</v>
      </c>
      <c r="AM111" s="115" t="str">
        <f t="shared" si="98"/>
        <v>$</v>
      </c>
      <c r="AN111" s="115" t="str">
        <f t="shared" si="98"/>
        <v>$</v>
      </c>
      <c r="AO111" s="115" t="str">
        <f t="shared" si="98"/>
        <v>$</v>
      </c>
      <c r="AP111" s="115" t="str">
        <f t="shared" si="98"/>
        <v>$</v>
      </c>
      <c r="AQ111" s="115" t="str">
        <f t="shared" si="98"/>
        <v>$</v>
      </c>
      <c r="AR111" s="115" t="str">
        <f t="shared" si="98"/>
        <v>$</v>
      </c>
      <c r="AS111" s="115" t="str">
        <f t="shared" si="98"/>
        <v>$</v>
      </c>
      <c r="AT111" s="115" t="str">
        <f t="shared" si="98"/>
        <v>$</v>
      </c>
      <c r="AU111" s="115" t="str">
        <f t="shared" si="98"/>
        <v>$</v>
      </c>
      <c r="AV111" s="115" t="str">
        <f t="shared" si="98"/>
        <v>$</v>
      </c>
      <c r="AW111" s="115" t="str">
        <f t="shared" si="98"/>
        <v>$</v>
      </c>
      <c r="AX111" s="115" t="str">
        <f t="shared" si="98"/>
        <v>$</v>
      </c>
      <c r="AY111" s="115" t="str">
        <f t="shared" si="98"/>
        <v>$</v>
      </c>
      <c r="AZ111" s="115" t="str">
        <f t="shared" si="98"/>
        <v>$</v>
      </c>
      <c r="BA111" s="115" t="str">
        <f t="shared" si="98"/>
        <v>$</v>
      </c>
      <c r="BB111" s="115" t="str">
        <f t="shared" ref="BB111:BM111" si="99">BB89</f>
        <v>$</v>
      </c>
      <c r="BC111" s="115" t="str">
        <f t="shared" si="99"/>
        <v>$</v>
      </c>
      <c r="BD111" s="115" t="str">
        <f t="shared" si="99"/>
        <v>$</v>
      </c>
      <c r="BE111" s="115" t="str">
        <f t="shared" si="99"/>
        <v>$</v>
      </c>
      <c r="BF111" s="115" t="str">
        <f t="shared" si="99"/>
        <v>$</v>
      </c>
      <c r="BG111" s="115" t="str">
        <f t="shared" si="99"/>
        <v>$</v>
      </c>
      <c r="BH111" s="115" t="str">
        <f t="shared" si="99"/>
        <v>$</v>
      </c>
      <c r="BI111" s="115" t="str">
        <f t="shared" si="99"/>
        <v>$</v>
      </c>
      <c r="BJ111" s="115" t="str">
        <f t="shared" si="99"/>
        <v>$</v>
      </c>
      <c r="BK111" s="115" t="str">
        <f t="shared" si="99"/>
        <v>$</v>
      </c>
      <c r="BL111" s="115" t="str">
        <f t="shared" si="99"/>
        <v>$</v>
      </c>
      <c r="BM111" s="115" t="str">
        <f t="shared" si="99"/>
        <v>$</v>
      </c>
    </row>
    <row r="112" spans="4:65">
      <c r="D112">
        <v>22</v>
      </c>
      <c r="F112" s="116">
        <f>F90</f>
        <v>44927</v>
      </c>
      <c r="G112" s="116">
        <f t="shared" ref="G112:BA112" si="100">G90</f>
        <v>44958</v>
      </c>
      <c r="H112" s="116">
        <f t="shared" si="100"/>
        <v>44986</v>
      </c>
      <c r="I112" s="116">
        <f t="shared" si="100"/>
        <v>45017</v>
      </c>
      <c r="J112" s="116">
        <f t="shared" si="100"/>
        <v>45047</v>
      </c>
      <c r="K112" s="116">
        <f t="shared" si="100"/>
        <v>45078</v>
      </c>
      <c r="L112" s="116">
        <f t="shared" si="100"/>
        <v>45108</v>
      </c>
      <c r="M112" s="116">
        <f t="shared" si="100"/>
        <v>45139</v>
      </c>
      <c r="N112" s="116">
        <f t="shared" si="100"/>
        <v>45170</v>
      </c>
      <c r="O112" s="116">
        <f t="shared" si="100"/>
        <v>45200</v>
      </c>
      <c r="P112" s="116">
        <f t="shared" si="100"/>
        <v>45231</v>
      </c>
      <c r="Q112" s="116">
        <f t="shared" si="100"/>
        <v>45261</v>
      </c>
      <c r="R112" s="116">
        <f t="shared" si="100"/>
        <v>45292</v>
      </c>
      <c r="S112" s="116">
        <f t="shared" si="100"/>
        <v>45323</v>
      </c>
      <c r="T112" s="116">
        <f t="shared" si="100"/>
        <v>45352</v>
      </c>
      <c r="U112" s="116">
        <f t="shared" si="100"/>
        <v>45383</v>
      </c>
      <c r="V112" s="116">
        <f t="shared" si="100"/>
        <v>45413</v>
      </c>
      <c r="W112" s="116">
        <f t="shared" si="100"/>
        <v>45444</v>
      </c>
      <c r="X112" s="116">
        <f t="shared" si="100"/>
        <v>45474</v>
      </c>
      <c r="Y112" s="116">
        <f t="shared" si="100"/>
        <v>45505</v>
      </c>
      <c r="Z112" s="116">
        <f t="shared" si="100"/>
        <v>45536</v>
      </c>
      <c r="AA112" s="116">
        <f t="shared" si="100"/>
        <v>45566</v>
      </c>
      <c r="AB112" s="116">
        <f t="shared" si="100"/>
        <v>45597</v>
      </c>
      <c r="AC112" s="116">
        <f t="shared" si="100"/>
        <v>45627</v>
      </c>
      <c r="AD112" s="116">
        <f t="shared" si="100"/>
        <v>45658</v>
      </c>
      <c r="AE112" s="116">
        <f t="shared" si="100"/>
        <v>45689</v>
      </c>
      <c r="AF112" s="116">
        <f t="shared" si="100"/>
        <v>45717</v>
      </c>
      <c r="AG112" s="116">
        <f t="shared" si="100"/>
        <v>45748</v>
      </c>
      <c r="AH112" s="116">
        <f t="shared" si="100"/>
        <v>45778</v>
      </c>
      <c r="AI112" s="116">
        <f t="shared" si="100"/>
        <v>45809</v>
      </c>
      <c r="AJ112" s="116">
        <f t="shared" si="100"/>
        <v>45839</v>
      </c>
      <c r="AK112" s="116">
        <f t="shared" si="100"/>
        <v>45870</v>
      </c>
      <c r="AL112" s="116">
        <f t="shared" si="100"/>
        <v>45901</v>
      </c>
      <c r="AM112" s="116">
        <f t="shared" si="100"/>
        <v>45931</v>
      </c>
      <c r="AN112" s="116">
        <f t="shared" si="100"/>
        <v>45962</v>
      </c>
      <c r="AO112" s="116">
        <f t="shared" si="100"/>
        <v>45992</v>
      </c>
      <c r="AP112" s="116">
        <f t="shared" si="100"/>
        <v>46023</v>
      </c>
      <c r="AQ112" s="116">
        <f t="shared" si="100"/>
        <v>46054</v>
      </c>
      <c r="AR112" s="116">
        <f t="shared" si="100"/>
        <v>46082</v>
      </c>
      <c r="AS112" s="116">
        <f t="shared" si="100"/>
        <v>46113</v>
      </c>
      <c r="AT112" s="116">
        <f t="shared" si="100"/>
        <v>46143</v>
      </c>
      <c r="AU112" s="116">
        <f t="shared" si="100"/>
        <v>46174</v>
      </c>
      <c r="AV112" s="116">
        <f t="shared" si="100"/>
        <v>46204</v>
      </c>
      <c r="AW112" s="116">
        <f t="shared" si="100"/>
        <v>46235</v>
      </c>
      <c r="AX112" s="116">
        <f t="shared" si="100"/>
        <v>46266</v>
      </c>
      <c r="AY112" s="116">
        <f t="shared" si="100"/>
        <v>46296</v>
      </c>
      <c r="AZ112" s="116">
        <f t="shared" si="100"/>
        <v>46327</v>
      </c>
      <c r="BA112" s="116">
        <f t="shared" si="100"/>
        <v>46357</v>
      </c>
      <c r="BB112" s="116">
        <f t="shared" ref="BB112:BM112" si="101">BB90</f>
        <v>46388</v>
      </c>
      <c r="BC112" s="116">
        <f t="shared" si="101"/>
        <v>46419</v>
      </c>
      <c r="BD112" s="116">
        <f t="shared" si="101"/>
        <v>46447</v>
      </c>
      <c r="BE112" s="116">
        <f t="shared" si="101"/>
        <v>46478</v>
      </c>
      <c r="BF112" s="116">
        <f t="shared" si="101"/>
        <v>46508</v>
      </c>
      <c r="BG112" s="116">
        <f t="shared" si="101"/>
        <v>46539</v>
      </c>
      <c r="BH112" s="116">
        <f t="shared" si="101"/>
        <v>46569</v>
      </c>
      <c r="BI112" s="116">
        <f t="shared" si="101"/>
        <v>46600</v>
      </c>
      <c r="BJ112" s="116">
        <f t="shared" si="101"/>
        <v>46631</v>
      </c>
      <c r="BK112" s="116">
        <f t="shared" si="101"/>
        <v>46661</v>
      </c>
      <c r="BL112" s="116">
        <f t="shared" si="101"/>
        <v>46692</v>
      </c>
      <c r="BM112" s="116">
        <f t="shared" si="101"/>
        <v>46722</v>
      </c>
    </row>
    <row r="113" spans="4:65">
      <c r="D113">
        <v>23</v>
      </c>
      <c r="E113" s="117" t="s">
        <v>153</v>
      </c>
    </row>
    <row r="114" spans="4:65">
      <c r="D114">
        <v>24</v>
      </c>
      <c r="E114" t="s">
        <v>154</v>
      </c>
      <c r="F114" s="118">
        <f t="shared" ref="F114:O118" si="102">IF(F$88=0,0,VLOOKUP($D114,$D$5:$BN$85,F$88+2,0))</f>
        <v>0</v>
      </c>
      <c r="G114" s="118">
        <f t="shared" si="102"/>
        <v>0</v>
      </c>
      <c r="H114" s="118">
        <f t="shared" si="102"/>
        <v>0</v>
      </c>
      <c r="I114" s="118">
        <f t="shared" si="102"/>
        <v>0</v>
      </c>
      <c r="J114" s="118">
        <f t="shared" si="102"/>
        <v>0</v>
      </c>
      <c r="K114" s="118">
        <f t="shared" si="102"/>
        <v>0</v>
      </c>
      <c r="L114" s="118">
        <f t="shared" si="102"/>
        <v>0</v>
      </c>
      <c r="M114" s="118"/>
      <c r="N114" s="118">
        <f t="shared" si="102"/>
        <v>0</v>
      </c>
      <c r="O114" s="118">
        <f t="shared" si="102"/>
        <v>0</v>
      </c>
      <c r="P114" s="118">
        <f t="shared" ref="P114:Y118" si="103">IF(P$88=0,0,VLOOKUP($D114,$D$5:$BN$85,P$88+2,0))</f>
        <v>0</v>
      </c>
      <c r="Q114" s="118">
        <f t="shared" si="103"/>
        <v>0</v>
      </c>
      <c r="R114" s="118">
        <f t="shared" si="103"/>
        <v>0</v>
      </c>
      <c r="S114" s="118">
        <f t="shared" si="103"/>
        <v>0</v>
      </c>
      <c r="T114" s="118">
        <f t="shared" si="103"/>
        <v>0</v>
      </c>
      <c r="U114" s="118">
        <f t="shared" si="103"/>
        <v>0</v>
      </c>
      <c r="V114" s="118">
        <f t="shared" si="103"/>
        <v>0</v>
      </c>
      <c r="W114" s="118">
        <f t="shared" si="103"/>
        <v>0</v>
      </c>
      <c r="X114" s="118">
        <f t="shared" si="103"/>
        <v>0</v>
      </c>
      <c r="Y114" s="118"/>
      <c r="Z114" s="118">
        <f t="shared" ref="Z114:AI118" si="104">IF(Z$88=0,0,VLOOKUP($D114,$D$5:$BN$85,Z$88+2,0))</f>
        <v>0</v>
      </c>
      <c r="AA114" s="118">
        <f t="shared" si="104"/>
        <v>0</v>
      </c>
      <c r="AB114" s="118">
        <f t="shared" si="104"/>
        <v>0</v>
      </c>
      <c r="AC114" s="118">
        <f t="shared" si="104"/>
        <v>0</v>
      </c>
      <c r="AD114" s="118">
        <f t="shared" si="104"/>
        <v>5000</v>
      </c>
      <c r="AE114" s="118">
        <f t="shared" si="104"/>
        <v>0</v>
      </c>
      <c r="AF114" s="118">
        <f t="shared" si="104"/>
        <v>0</v>
      </c>
      <c r="AG114" s="118">
        <f t="shared" si="104"/>
        <v>0</v>
      </c>
      <c r="AH114" s="118">
        <f t="shared" si="104"/>
        <v>0</v>
      </c>
      <c r="AI114" s="118">
        <f t="shared" si="104"/>
        <v>0</v>
      </c>
      <c r="AJ114" s="118">
        <f t="shared" ref="AJ114:AS118" si="105">IF(AJ$88=0,0,VLOOKUP($D114,$D$5:$BN$85,AJ$88+2,0))</f>
        <v>0</v>
      </c>
      <c r="AK114" s="118"/>
      <c r="AL114" s="118">
        <f t="shared" si="105"/>
        <v>0</v>
      </c>
      <c r="AM114" s="118">
        <f t="shared" si="105"/>
        <v>0</v>
      </c>
      <c r="AN114" s="118">
        <f t="shared" si="105"/>
        <v>0</v>
      </c>
      <c r="AO114" s="118">
        <f t="shared" si="105"/>
        <v>0</v>
      </c>
      <c r="AP114" s="118">
        <f t="shared" si="105"/>
        <v>5000</v>
      </c>
      <c r="AQ114">
        <f t="shared" si="105"/>
        <v>0</v>
      </c>
      <c r="AR114">
        <f t="shared" si="105"/>
        <v>0</v>
      </c>
      <c r="AS114">
        <f t="shared" si="105"/>
        <v>0</v>
      </c>
      <c r="AT114">
        <f t="shared" ref="AT114:BC118" si="106">IF(AT$88=0,0,VLOOKUP($D114,$D$5:$BN$85,AT$88+2,0))</f>
        <v>0</v>
      </c>
      <c r="AU114">
        <f t="shared" si="106"/>
        <v>0</v>
      </c>
      <c r="AV114">
        <f t="shared" si="106"/>
        <v>0</v>
      </c>
      <c r="AW114">
        <f t="shared" si="106"/>
        <v>0</v>
      </c>
      <c r="AX114">
        <f t="shared" si="106"/>
        <v>0</v>
      </c>
      <c r="AY114">
        <f t="shared" si="106"/>
        <v>0</v>
      </c>
      <c r="AZ114" s="118">
        <f t="shared" si="106"/>
        <v>0</v>
      </c>
      <c r="BA114">
        <f t="shared" si="106"/>
        <v>0</v>
      </c>
      <c r="BB114" s="118">
        <f t="shared" si="106"/>
        <v>5000</v>
      </c>
      <c r="BC114" s="118">
        <f t="shared" si="106"/>
        <v>0</v>
      </c>
      <c r="BD114">
        <f t="shared" ref="BD114:BM118" si="107">IF(BD$88=0,0,VLOOKUP($D114,$D$5:$BN$85,BD$88+2,0))</f>
        <v>0</v>
      </c>
      <c r="BE114">
        <f t="shared" si="107"/>
        <v>0</v>
      </c>
      <c r="BF114">
        <f t="shared" si="107"/>
        <v>0</v>
      </c>
      <c r="BG114">
        <f t="shared" si="107"/>
        <v>0</v>
      </c>
      <c r="BH114">
        <f t="shared" si="107"/>
        <v>0</v>
      </c>
      <c r="BI114">
        <f t="shared" si="107"/>
        <v>0</v>
      </c>
      <c r="BJ114">
        <f t="shared" si="107"/>
        <v>0</v>
      </c>
      <c r="BK114">
        <f t="shared" si="107"/>
        <v>0</v>
      </c>
      <c r="BL114">
        <f t="shared" si="107"/>
        <v>0</v>
      </c>
      <c r="BM114" s="118">
        <f t="shared" si="107"/>
        <v>5000</v>
      </c>
    </row>
    <row r="115" spans="4:65">
      <c r="D115">
        <v>25</v>
      </c>
      <c r="E115" t="s">
        <v>172</v>
      </c>
      <c r="F115" s="118">
        <f t="shared" si="102"/>
        <v>800</v>
      </c>
      <c r="G115" s="118">
        <f t="shared" si="102"/>
        <v>800</v>
      </c>
      <c r="H115" s="118">
        <f t="shared" si="102"/>
        <v>800</v>
      </c>
      <c r="I115" s="118">
        <f>IF(I$88=0,0,VLOOKUP($D115,$D$5:$BN$85,I$88+2,0))</f>
        <v>800</v>
      </c>
      <c r="J115" s="118">
        <f t="shared" si="102"/>
        <v>800</v>
      </c>
      <c r="K115" s="118">
        <f t="shared" si="102"/>
        <v>800</v>
      </c>
      <c r="L115" s="118">
        <f t="shared" si="102"/>
        <v>800</v>
      </c>
      <c r="M115" s="118">
        <f t="shared" si="102"/>
        <v>800</v>
      </c>
      <c r="N115" s="118">
        <f t="shared" si="102"/>
        <v>800</v>
      </c>
      <c r="O115" s="118">
        <f t="shared" si="102"/>
        <v>800</v>
      </c>
      <c r="P115" s="118">
        <f t="shared" si="103"/>
        <v>800</v>
      </c>
      <c r="Q115" s="118">
        <f t="shared" si="103"/>
        <v>800</v>
      </c>
      <c r="R115" s="118">
        <f t="shared" si="103"/>
        <v>3000</v>
      </c>
      <c r="S115" s="118">
        <f t="shared" si="103"/>
        <v>3000</v>
      </c>
      <c r="T115" s="118">
        <f t="shared" si="103"/>
        <v>3000</v>
      </c>
      <c r="U115" s="118">
        <f t="shared" si="103"/>
        <v>3000</v>
      </c>
      <c r="V115" s="118">
        <f t="shared" si="103"/>
        <v>3000</v>
      </c>
      <c r="W115" s="118">
        <f t="shared" si="103"/>
        <v>3000</v>
      </c>
      <c r="X115" s="118">
        <f t="shared" si="103"/>
        <v>3000</v>
      </c>
      <c r="Y115" s="118">
        <f t="shared" si="103"/>
        <v>3000</v>
      </c>
      <c r="Z115" s="118">
        <f t="shared" si="104"/>
        <v>3000</v>
      </c>
      <c r="AA115" s="118">
        <f t="shared" si="104"/>
        <v>3000</v>
      </c>
      <c r="AB115" s="118">
        <f t="shared" si="104"/>
        <v>3000</v>
      </c>
      <c r="AC115" s="118">
        <f t="shared" si="104"/>
        <v>3000</v>
      </c>
      <c r="AD115" s="118">
        <f t="shared" si="104"/>
        <v>6000</v>
      </c>
      <c r="AE115" s="118">
        <f t="shared" si="104"/>
        <v>6000</v>
      </c>
      <c r="AF115" s="118">
        <f t="shared" si="104"/>
        <v>6000</v>
      </c>
      <c r="AG115" s="118">
        <f t="shared" si="104"/>
        <v>6000</v>
      </c>
      <c r="AH115" s="118">
        <f t="shared" si="104"/>
        <v>6000</v>
      </c>
      <c r="AI115" s="118">
        <f t="shared" si="104"/>
        <v>6000</v>
      </c>
      <c r="AJ115" s="118">
        <f t="shared" si="105"/>
        <v>6000</v>
      </c>
      <c r="AK115" s="118">
        <f t="shared" si="105"/>
        <v>6000</v>
      </c>
      <c r="AL115" s="118">
        <f t="shared" si="105"/>
        <v>6000</v>
      </c>
      <c r="AM115" s="118">
        <f t="shared" si="105"/>
        <v>6000</v>
      </c>
      <c r="AN115" s="118">
        <f t="shared" si="105"/>
        <v>6000</v>
      </c>
      <c r="AO115" s="118">
        <f t="shared" si="105"/>
        <v>6000</v>
      </c>
      <c r="AP115" s="118">
        <f t="shared" si="105"/>
        <v>10000</v>
      </c>
      <c r="AQ115" s="118">
        <f t="shared" si="105"/>
        <v>10000</v>
      </c>
      <c r="AR115" s="118">
        <f t="shared" si="105"/>
        <v>10000</v>
      </c>
      <c r="AS115" s="118">
        <f t="shared" si="105"/>
        <v>10000</v>
      </c>
      <c r="AT115" s="118">
        <f t="shared" si="106"/>
        <v>10000</v>
      </c>
      <c r="AU115" s="118">
        <f t="shared" si="106"/>
        <v>10000</v>
      </c>
      <c r="AV115" s="118">
        <f t="shared" si="106"/>
        <v>10000</v>
      </c>
      <c r="AW115" s="118">
        <f t="shared" si="106"/>
        <v>10000</v>
      </c>
      <c r="AX115" s="118">
        <f t="shared" si="106"/>
        <v>10000</v>
      </c>
      <c r="AY115" s="118">
        <f t="shared" si="106"/>
        <v>10000</v>
      </c>
      <c r="AZ115" s="118">
        <f t="shared" si="106"/>
        <v>10000</v>
      </c>
      <c r="BA115" s="118">
        <f t="shared" si="106"/>
        <v>10000</v>
      </c>
      <c r="BB115" s="118">
        <f t="shared" si="106"/>
        <v>12000</v>
      </c>
      <c r="BC115" s="118">
        <f t="shared" si="106"/>
        <v>12000</v>
      </c>
      <c r="BD115" s="118">
        <f t="shared" si="107"/>
        <v>12000</v>
      </c>
      <c r="BE115" s="118">
        <f t="shared" si="107"/>
        <v>12000</v>
      </c>
      <c r="BF115" s="118">
        <f t="shared" si="107"/>
        <v>12000</v>
      </c>
      <c r="BG115" s="118">
        <f t="shared" si="107"/>
        <v>12000</v>
      </c>
      <c r="BH115" s="118">
        <f t="shared" si="107"/>
        <v>12000</v>
      </c>
      <c r="BI115" s="118">
        <f t="shared" si="107"/>
        <v>12000</v>
      </c>
      <c r="BJ115" s="118">
        <f t="shared" si="107"/>
        <v>12000</v>
      </c>
      <c r="BK115" s="118">
        <f t="shared" si="107"/>
        <v>12000</v>
      </c>
      <c r="BL115" s="118">
        <f t="shared" si="107"/>
        <v>12000</v>
      </c>
      <c r="BM115" s="118">
        <f t="shared" si="107"/>
        <v>12000</v>
      </c>
    </row>
    <row r="116" spans="4:65">
      <c r="D116">
        <v>26</v>
      </c>
      <c r="E116" t="s">
        <v>155</v>
      </c>
      <c r="F116" s="118">
        <f t="shared" si="102"/>
        <v>100</v>
      </c>
      <c r="G116" s="118">
        <f t="shared" si="102"/>
        <v>100</v>
      </c>
      <c r="H116" s="118">
        <f t="shared" si="102"/>
        <v>100</v>
      </c>
      <c r="I116" s="118">
        <f t="shared" si="102"/>
        <v>100</v>
      </c>
      <c r="J116" s="118">
        <f t="shared" si="102"/>
        <v>100</v>
      </c>
      <c r="K116" s="118">
        <f t="shared" si="102"/>
        <v>100</v>
      </c>
      <c r="L116" s="118">
        <f t="shared" si="102"/>
        <v>100</v>
      </c>
      <c r="M116" s="118">
        <f t="shared" si="102"/>
        <v>100</v>
      </c>
      <c r="N116" s="118">
        <f t="shared" si="102"/>
        <v>100</v>
      </c>
      <c r="O116" s="118">
        <f t="shared" si="102"/>
        <v>100</v>
      </c>
      <c r="P116" s="118">
        <f t="shared" si="103"/>
        <v>100</v>
      </c>
      <c r="Q116" s="118">
        <f t="shared" si="103"/>
        <v>100</v>
      </c>
      <c r="R116" s="118">
        <f t="shared" si="103"/>
        <v>100</v>
      </c>
      <c r="S116" s="118">
        <f t="shared" si="103"/>
        <v>100</v>
      </c>
      <c r="T116" s="118">
        <f t="shared" si="103"/>
        <v>100</v>
      </c>
      <c r="U116" s="118">
        <f t="shared" si="103"/>
        <v>100</v>
      </c>
      <c r="V116" s="118">
        <f t="shared" si="103"/>
        <v>100</v>
      </c>
      <c r="W116" s="118">
        <f t="shared" si="103"/>
        <v>100</v>
      </c>
      <c r="X116" s="118">
        <f t="shared" si="103"/>
        <v>100</v>
      </c>
      <c r="Y116" s="118">
        <f t="shared" si="103"/>
        <v>100</v>
      </c>
      <c r="Z116" s="118">
        <f t="shared" si="104"/>
        <v>100</v>
      </c>
      <c r="AA116" s="118">
        <f t="shared" si="104"/>
        <v>100</v>
      </c>
      <c r="AB116" s="118">
        <f t="shared" si="104"/>
        <v>100</v>
      </c>
      <c r="AC116" s="118">
        <f t="shared" si="104"/>
        <v>100</v>
      </c>
      <c r="AD116" s="118">
        <f t="shared" si="104"/>
        <v>200</v>
      </c>
      <c r="AE116" s="118">
        <f t="shared" si="104"/>
        <v>200</v>
      </c>
      <c r="AF116" s="118">
        <f t="shared" si="104"/>
        <v>200</v>
      </c>
      <c r="AG116" s="118">
        <f t="shared" si="104"/>
        <v>200</v>
      </c>
      <c r="AH116" s="118">
        <f t="shared" si="104"/>
        <v>200</v>
      </c>
      <c r="AI116" s="118">
        <f t="shared" si="104"/>
        <v>200</v>
      </c>
      <c r="AJ116" s="118">
        <f t="shared" si="105"/>
        <v>200</v>
      </c>
      <c r="AK116" s="118">
        <f t="shared" si="105"/>
        <v>200</v>
      </c>
      <c r="AL116" s="118">
        <f t="shared" si="105"/>
        <v>200</v>
      </c>
      <c r="AM116" s="118">
        <f t="shared" si="105"/>
        <v>200</v>
      </c>
      <c r="AN116" s="118">
        <f t="shared" si="105"/>
        <v>200</v>
      </c>
      <c r="AO116" s="118">
        <f t="shared" si="105"/>
        <v>200</v>
      </c>
      <c r="AP116" s="118">
        <f t="shared" si="105"/>
        <v>400</v>
      </c>
      <c r="AQ116" s="118">
        <f t="shared" si="105"/>
        <v>400</v>
      </c>
      <c r="AR116" s="118">
        <f t="shared" si="105"/>
        <v>400</v>
      </c>
      <c r="AS116" s="118">
        <f t="shared" si="105"/>
        <v>400</v>
      </c>
      <c r="AT116" s="118">
        <f t="shared" si="106"/>
        <v>400</v>
      </c>
      <c r="AU116" s="118">
        <f t="shared" si="106"/>
        <v>400</v>
      </c>
      <c r="AV116" s="118">
        <f t="shared" si="106"/>
        <v>400</v>
      </c>
      <c r="AW116" s="118">
        <f t="shared" si="106"/>
        <v>400</v>
      </c>
      <c r="AX116" s="118">
        <f t="shared" si="106"/>
        <v>400</v>
      </c>
      <c r="AY116" s="118">
        <f t="shared" si="106"/>
        <v>400</v>
      </c>
      <c r="AZ116" s="118">
        <f t="shared" si="106"/>
        <v>400</v>
      </c>
      <c r="BA116" s="118">
        <f t="shared" si="106"/>
        <v>400</v>
      </c>
      <c r="BB116" s="118">
        <f t="shared" si="106"/>
        <v>1000</v>
      </c>
      <c r="BC116" s="118">
        <f t="shared" si="106"/>
        <v>1000</v>
      </c>
      <c r="BD116" s="118">
        <f t="shared" si="107"/>
        <v>1000</v>
      </c>
      <c r="BE116" s="118">
        <f t="shared" si="107"/>
        <v>1000</v>
      </c>
      <c r="BF116" s="118">
        <f t="shared" si="107"/>
        <v>1000</v>
      </c>
      <c r="BG116" s="118">
        <f t="shared" si="107"/>
        <v>1000</v>
      </c>
      <c r="BH116" s="118">
        <f t="shared" si="107"/>
        <v>1000</v>
      </c>
      <c r="BI116" s="118">
        <f t="shared" si="107"/>
        <v>1000</v>
      </c>
      <c r="BJ116" s="118">
        <f t="shared" si="107"/>
        <v>1000</v>
      </c>
      <c r="BK116" s="118">
        <f t="shared" si="107"/>
        <v>1000</v>
      </c>
      <c r="BL116" s="118">
        <f t="shared" si="107"/>
        <v>1000</v>
      </c>
      <c r="BM116" s="118">
        <f t="shared" si="107"/>
        <v>1000</v>
      </c>
    </row>
    <row r="117" spans="4:65">
      <c r="D117">
        <v>27</v>
      </c>
      <c r="E117" t="s">
        <v>173</v>
      </c>
      <c r="F117" s="118">
        <f t="shared" si="102"/>
        <v>1000</v>
      </c>
      <c r="G117" s="118">
        <f t="shared" si="102"/>
        <v>1000</v>
      </c>
      <c r="H117" s="118">
        <f t="shared" si="102"/>
        <v>1000</v>
      </c>
      <c r="I117" s="118">
        <f t="shared" si="102"/>
        <v>1000</v>
      </c>
      <c r="J117" s="118">
        <f t="shared" si="102"/>
        <v>1000</v>
      </c>
      <c r="K117" s="118">
        <f t="shared" si="102"/>
        <v>1000</v>
      </c>
      <c r="L117" s="118">
        <f t="shared" si="102"/>
        <v>1000</v>
      </c>
      <c r="M117" s="118">
        <f t="shared" si="102"/>
        <v>1000</v>
      </c>
      <c r="N117" s="118">
        <f t="shared" si="102"/>
        <v>1000</v>
      </c>
      <c r="O117" s="118">
        <f t="shared" si="102"/>
        <v>1000</v>
      </c>
      <c r="P117" s="118">
        <f t="shared" si="103"/>
        <v>1000</v>
      </c>
      <c r="Q117" s="118">
        <f t="shared" si="103"/>
        <v>1000</v>
      </c>
      <c r="R117" s="118">
        <f t="shared" si="103"/>
        <v>2000</v>
      </c>
      <c r="S117" s="118">
        <f t="shared" si="103"/>
        <v>2000</v>
      </c>
      <c r="T117" s="118">
        <f t="shared" si="103"/>
        <v>2000</v>
      </c>
      <c r="U117" s="118">
        <f t="shared" si="103"/>
        <v>2000</v>
      </c>
      <c r="V117" s="118">
        <f t="shared" si="103"/>
        <v>2000</v>
      </c>
      <c r="W117" s="118">
        <f t="shared" si="103"/>
        <v>2000</v>
      </c>
      <c r="X117" s="118">
        <f t="shared" si="103"/>
        <v>2000</v>
      </c>
      <c r="Y117" s="118">
        <f t="shared" si="103"/>
        <v>2000</v>
      </c>
      <c r="Z117" s="118">
        <f t="shared" si="104"/>
        <v>2000</v>
      </c>
      <c r="AA117" s="118">
        <f t="shared" si="104"/>
        <v>2000</v>
      </c>
      <c r="AB117" s="118">
        <f t="shared" si="104"/>
        <v>2000</v>
      </c>
      <c r="AC117" s="118">
        <f t="shared" si="104"/>
        <v>2000</v>
      </c>
      <c r="AD117" s="118">
        <f t="shared" si="104"/>
        <v>3000</v>
      </c>
      <c r="AE117" s="118">
        <f t="shared" si="104"/>
        <v>3000</v>
      </c>
      <c r="AF117" s="118">
        <f t="shared" si="104"/>
        <v>3000</v>
      </c>
      <c r="AG117" s="118">
        <f t="shared" si="104"/>
        <v>3000</v>
      </c>
      <c r="AH117" s="118">
        <f t="shared" si="104"/>
        <v>3000</v>
      </c>
      <c r="AI117" s="118">
        <f t="shared" si="104"/>
        <v>3000</v>
      </c>
      <c r="AJ117" s="118">
        <f t="shared" si="105"/>
        <v>3000</v>
      </c>
      <c r="AK117" s="118">
        <f t="shared" si="105"/>
        <v>3000</v>
      </c>
      <c r="AL117" s="118">
        <f t="shared" si="105"/>
        <v>3000</v>
      </c>
      <c r="AM117" s="118">
        <f t="shared" si="105"/>
        <v>3000</v>
      </c>
      <c r="AN117" s="118">
        <f t="shared" si="105"/>
        <v>3000</v>
      </c>
      <c r="AO117" s="118">
        <f t="shared" si="105"/>
        <v>3000</v>
      </c>
      <c r="AP117" s="118">
        <f t="shared" si="105"/>
        <v>4000</v>
      </c>
      <c r="AQ117" s="118">
        <f t="shared" si="105"/>
        <v>4000</v>
      </c>
      <c r="AR117" s="118">
        <f t="shared" si="105"/>
        <v>4000</v>
      </c>
      <c r="AS117" s="118">
        <f t="shared" si="105"/>
        <v>4000</v>
      </c>
      <c r="AT117" s="118">
        <f t="shared" si="106"/>
        <v>4000</v>
      </c>
      <c r="AU117" s="118">
        <f t="shared" si="106"/>
        <v>4000</v>
      </c>
      <c r="AV117" s="118">
        <f t="shared" si="106"/>
        <v>4000</v>
      </c>
      <c r="AW117" s="118">
        <f t="shared" si="106"/>
        <v>4000</v>
      </c>
      <c r="AX117" s="118">
        <f t="shared" si="106"/>
        <v>4000</v>
      </c>
      <c r="AY117" s="118">
        <f t="shared" si="106"/>
        <v>4000</v>
      </c>
      <c r="AZ117" s="118">
        <f t="shared" si="106"/>
        <v>4000</v>
      </c>
      <c r="BA117" s="118">
        <f t="shared" si="106"/>
        <v>4000</v>
      </c>
      <c r="BB117" s="118">
        <f t="shared" si="106"/>
        <v>5000</v>
      </c>
      <c r="BC117" s="118">
        <f t="shared" si="106"/>
        <v>5000</v>
      </c>
      <c r="BD117" s="118">
        <f t="shared" si="107"/>
        <v>5000</v>
      </c>
      <c r="BE117" s="118">
        <f t="shared" si="107"/>
        <v>5000</v>
      </c>
      <c r="BF117" s="118">
        <f t="shared" si="107"/>
        <v>5000</v>
      </c>
      <c r="BG117" s="118">
        <f t="shared" si="107"/>
        <v>5000</v>
      </c>
      <c r="BH117" s="118">
        <f t="shared" si="107"/>
        <v>5000</v>
      </c>
      <c r="BI117" s="118">
        <f t="shared" si="107"/>
        <v>5000</v>
      </c>
      <c r="BJ117" s="118">
        <f t="shared" si="107"/>
        <v>5000</v>
      </c>
      <c r="BK117" s="118">
        <f t="shared" si="107"/>
        <v>5000</v>
      </c>
      <c r="BL117" s="118">
        <f t="shared" si="107"/>
        <v>5000</v>
      </c>
      <c r="BM117" s="118">
        <f t="shared" si="107"/>
        <v>5000</v>
      </c>
    </row>
    <row r="118" spans="4:65">
      <c r="D118">
        <v>28</v>
      </c>
      <c r="E118" t="s">
        <v>182</v>
      </c>
      <c r="F118" s="118">
        <f t="shared" si="102"/>
        <v>0</v>
      </c>
      <c r="G118" s="118">
        <f t="shared" si="102"/>
        <v>0</v>
      </c>
      <c r="H118" s="118">
        <f t="shared" si="102"/>
        <v>0</v>
      </c>
      <c r="I118" s="118">
        <f t="shared" si="102"/>
        <v>0</v>
      </c>
      <c r="J118" s="118">
        <f t="shared" si="102"/>
        <v>0</v>
      </c>
      <c r="K118" s="118">
        <f t="shared" si="102"/>
        <v>0</v>
      </c>
      <c r="L118" s="118">
        <f t="shared" si="102"/>
        <v>0</v>
      </c>
      <c r="M118" s="118">
        <f t="shared" si="102"/>
        <v>0</v>
      </c>
      <c r="N118" s="118">
        <f t="shared" si="102"/>
        <v>0</v>
      </c>
      <c r="O118" s="118">
        <f t="shared" si="102"/>
        <v>0</v>
      </c>
      <c r="P118" s="118">
        <f t="shared" si="103"/>
        <v>0</v>
      </c>
      <c r="Q118" s="118">
        <f t="shared" si="103"/>
        <v>0</v>
      </c>
      <c r="R118" s="118">
        <f t="shared" si="103"/>
        <v>0</v>
      </c>
      <c r="S118" s="118">
        <f t="shared" si="103"/>
        <v>0</v>
      </c>
      <c r="T118" s="118">
        <f t="shared" si="103"/>
        <v>0</v>
      </c>
      <c r="U118" s="118">
        <f t="shared" si="103"/>
        <v>0</v>
      </c>
      <c r="V118" s="118">
        <f t="shared" si="103"/>
        <v>0</v>
      </c>
      <c r="W118" s="118">
        <f t="shared" si="103"/>
        <v>0</v>
      </c>
      <c r="X118" s="118">
        <f t="shared" si="103"/>
        <v>0</v>
      </c>
      <c r="Y118" s="118">
        <f t="shared" si="103"/>
        <v>0</v>
      </c>
      <c r="Z118" s="118">
        <f t="shared" si="104"/>
        <v>0</v>
      </c>
      <c r="AA118" s="118">
        <f t="shared" si="104"/>
        <v>0</v>
      </c>
      <c r="AB118" s="118">
        <f t="shared" si="104"/>
        <v>0</v>
      </c>
      <c r="AC118" s="118">
        <f t="shared" si="104"/>
        <v>0</v>
      </c>
      <c r="AD118" s="118">
        <f t="shared" si="104"/>
        <v>0</v>
      </c>
      <c r="AE118" s="118">
        <f t="shared" si="104"/>
        <v>0</v>
      </c>
      <c r="AF118" s="118">
        <f t="shared" si="104"/>
        <v>0</v>
      </c>
      <c r="AG118" s="118">
        <f t="shared" si="104"/>
        <v>0</v>
      </c>
      <c r="AH118" s="118">
        <f t="shared" si="104"/>
        <v>0</v>
      </c>
      <c r="AI118" s="118">
        <f t="shared" si="104"/>
        <v>0</v>
      </c>
      <c r="AJ118" s="118">
        <f t="shared" si="105"/>
        <v>0</v>
      </c>
      <c r="AK118" s="118">
        <f t="shared" si="105"/>
        <v>0</v>
      </c>
      <c r="AL118" s="118">
        <f t="shared" si="105"/>
        <v>0</v>
      </c>
      <c r="AM118" s="118">
        <f t="shared" si="105"/>
        <v>0</v>
      </c>
      <c r="AN118" s="118">
        <f t="shared" si="105"/>
        <v>0</v>
      </c>
      <c r="AO118" s="118">
        <f t="shared" si="105"/>
        <v>0</v>
      </c>
      <c r="AP118" s="118">
        <f t="shared" si="105"/>
        <v>0</v>
      </c>
      <c r="AQ118" s="118">
        <f t="shared" si="105"/>
        <v>0</v>
      </c>
      <c r="AR118" s="118">
        <f t="shared" si="105"/>
        <v>0</v>
      </c>
      <c r="AS118" s="118">
        <f t="shared" si="105"/>
        <v>0</v>
      </c>
      <c r="AT118" s="118">
        <f t="shared" si="106"/>
        <v>0</v>
      </c>
      <c r="AU118" s="118">
        <f t="shared" si="106"/>
        <v>0</v>
      </c>
      <c r="AV118" s="118">
        <f t="shared" si="106"/>
        <v>0</v>
      </c>
      <c r="AW118" s="118">
        <f t="shared" si="106"/>
        <v>0</v>
      </c>
      <c r="AX118" s="118">
        <f t="shared" si="106"/>
        <v>0</v>
      </c>
      <c r="AY118" s="118">
        <f t="shared" si="106"/>
        <v>0</v>
      </c>
      <c r="AZ118" s="118">
        <f t="shared" si="106"/>
        <v>0</v>
      </c>
      <c r="BA118" s="118">
        <f t="shared" si="106"/>
        <v>0</v>
      </c>
      <c r="BB118" s="118">
        <f t="shared" si="106"/>
        <v>0</v>
      </c>
      <c r="BC118" s="118">
        <f t="shared" si="106"/>
        <v>0</v>
      </c>
      <c r="BD118" s="118">
        <f t="shared" si="107"/>
        <v>0</v>
      </c>
      <c r="BE118" s="118">
        <f t="shared" si="107"/>
        <v>0</v>
      </c>
      <c r="BF118" s="118">
        <f t="shared" si="107"/>
        <v>0</v>
      </c>
      <c r="BG118" s="118">
        <f t="shared" si="107"/>
        <v>0</v>
      </c>
      <c r="BH118" s="118">
        <f t="shared" si="107"/>
        <v>0</v>
      </c>
      <c r="BI118" s="118">
        <f t="shared" si="107"/>
        <v>0</v>
      </c>
      <c r="BJ118" s="118">
        <f t="shared" si="107"/>
        <v>0</v>
      </c>
      <c r="BK118" s="118">
        <f t="shared" si="107"/>
        <v>0</v>
      </c>
      <c r="BL118" s="118">
        <f t="shared" si="107"/>
        <v>0</v>
      </c>
      <c r="BM118" s="118">
        <f t="shared" si="107"/>
        <v>0</v>
      </c>
    </row>
    <row r="119" spans="4:65">
      <c r="D119">
        <v>29</v>
      </c>
      <c r="E119" t="s">
        <v>74</v>
      </c>
      <c r="F119" s="118">
        <f>VLOOKUP(HLOOKUP(F112,Support!$AD16:$CK22,7,0),Support!$AG2:$AI9,3,0)</f>
        <v>0</v>
      </c>
      <c r="G119" s="118">
        <f>VLOOKUP(HLOOKUP(G112,Support!$AD16:$CK22,7,0),Support!$AG2:$AI9,3,0)</f>
        <v>0</v>
      </c>
      <c r="H119" s="118">
        <f>VLOOKUP(HLOOKUP(H112,Support!$AD16:$CK22,7,0),Support!$AG2:$AI9,3,0)</f>
        <v>0</v>
      </c>
      <c r="I119" s="118">
        <f>VLOOKUP(HLOOKUP(I112,Support!$AD16:$CK22,7,0),Support!$AG2:$AI9,3,0)</f>
        <v>0</v>
      </c>
      <c r="J119" s="118">
        <f>VLOOKUP(HLOOKUP(J112,Support!$AD16:$CK22,7,0),Support!$AG2:$AI9,3,0)</f>
        <v>0</v>
      </c>
      <c r="K119" s="118">
        <f>VLOOKUP(HLOOKUP(K112,Support!$AD16:$CK22,7,0),Support!$AG2:$AI9,3,0)</f>
        <v>0</v>
      </c>
      <c r="L119" s="118">
        <f>VLOOKUP(HLOOKUP(L112,Support!$AD16:$CK22,7,0),Support!$AG2:$AI9,3,0)</f>
        <v>0</v>
      </c>
      <c r="M119" s="118">
        <f>VLOOKUP(HLOOKUP(M112,Support!$AD16:$CK22,7,0),Support!$AG2:$AI9,3,0)</f>
        <v>0</v>
      </c>
      <c r="N119" s="118">
        <f>VLOOKUP(HLOOKUP(N112,Support!$AD16:$CK22,7,0),Support!$AG2:$AI9,3,0)</f>
        <v>0</v>
      </c>
      <c r="O119" s="118">
        <f>VLOOKUP(HLOOKUP(O112,Support!$AD16:$CK22,7,0),Support!$AG2:$AI9,3,0)</f>
        <v>0</v>
      </c>
      <c r="P119" s="118">
        <f>VLOOKUP(HLOOKUP(P112,Support!$AD16:$CK22,7,0),Support!$AG2:$AI9,3,0)</f>
        <v>0</v>
      </c>
      <c r="Q119" s="118">
        <f>VLOOKUP(HLOOKUP(Q112,Support!$AD16:$CK22,7,0),Support!$AG2:$AI9,3,0)</f>
        <v>0</v>
      </c>
      <c r="R119" s="118">
        <f>VLOOKUP(HLOOKUP(R112,Support!$AD16:$CK22,7,0),Support!$AG2:$AI9,3,0)</f>
        <v>0</v>
      </c>
      <c r="S119" s="118">
        <f>VLOOKUP(HLOOKUP(S112,Support!$AD16:$CK22,7,0),Support!$AG2:$AI9,3,0)</f>
        <v>0</v>
      </c>
      <c r="T119" s="118">
        <f>VLOOKUP(HLOOKUP(T112,Support!$AD16:$CK22,7,0),Support!$AG2:$AI9,3,0)</f>
        <v>0</v>
      </c>
      <c r="U119" s="118">
        <f>VLOOKUP(HLOOKUP(U112,Support!$AD16:$CK22,7,0),Support!$AG2:$AI9,3,0)</f>
        <v>0</v>
      </c>
      <c r="V119" s="118">
        <f>VLOOKUP(HLOOKUP(V112,Support!$AD16:$CK22,7,0),Support!$AG2:$AI9,3,0)</f>
        <v>0</v>
      </c>
      <c r="W119" s="118">
        <f>VLOOKUP(HLOOKUP(W112,Support!$AD16:$CK22,7,0),Support!$AG2:$AI9,3,0)</f>
        <v>0</v>
      </c>
      <c r="X119" s="118">
        <f>VLOOKUP(HLOOKUP(X112,Support!$AD16:$CK22,7,0),Support!$AG2:$AI9,3,0)</f>
        <v>0</v>
      </c>
      <c r="Y119" s="118">
        <f>VLOOKUP(HLOOKUP(Y112,Support!$AD16:$CK22,7,0),Support!$AG2:$AI9,3,0)</f>
        <v>0</v>
      </c>
      <c r="Z119" s="118">
        <f>VLOOKUP(HLOOKUP(Z112,Support!$AD16:$CK22,7,0),Support!$AG2:$AI9,3,0)</f>
        <v>0</v>
      </c>
      <c r="AA119" s="118">
        <f>VLOOKUP(HLOOKUP(AA112,Support!$AD16:$CK22,7,0),Support!$AG2:$AI9,3,0)</f>
        <v>0</v>
      </c>
      <c r="AB119" s="118">
        <f>VLOOKUP(HLOOKUP(AB112,Support!$AD16:$CK22,7,0),Support!$AG2:$AI9,3,0)</f>
        <v>0</v>
      </c>
      <c r="AC119" s="118">
        <f>VLOOKUP(HLOOKUP(AC112,Support!$AD16:$CK22,7,0),Support!$AG2:$AI9,3,0)</f>
        <v>0</v>
      </c>
      <c r="AD119" s="118">
        <f>VLOOKUP(HLOOKUP(AD112,Support!$AD16:$CK22,7,0),Support!$AG2:$AI9,3,0)</f>
        <v>0</v>
      </c>
      <c r="AE119" s="118">
        <f>VLOOKUP(HLOOKUP(AE112,Support!$AD16:$CK22,7,0),Support!$AG2:$AI9,3,0)</f>
        <v>0</v>
      </c>
      <c r="AF119" s="118">
        <f>VLOOKUP(HLOOKUP(AF112,Support!$AD16:$CK22,7,0),Support!$AG2:$AI9,3,0)</f>
        <v>0</v>
      </c>
      <c r="AG119" s="118">
        <f>VLOOKUP(HLOOKUP(AG112,Support!$AD16:$CK22,7,0),Support!$AG2:$AI9,3,0)</f>
        <v>0</v>
      </c>
      <c r="AH119" s="118">
        <f>VLOOKUP(HLOOKUP(AH112,Support!$AD16:$CK22,7,0),Support!$AG2:$AI9,3,0)</f>
        <v>0</v>
      </c>
      <c r="AI119" s="118">
        <f>VLOOKUP(HLOOKUP(AI112,Support!$AD16:$CK22,7,0),Support!$AG2:$AI9,3,0)</f>
        <v>0</v>
      </c>
      <c r="AJ119" s="118">
        <f>VLOOKUP(HLOOKUP(AJ112,Support!$AD16:$CK22,7,0),Support!$AG2:$AI9,3,0)</f>
        <v>0</v>
      </c>
      <c r="AK119" s="118">
        <f>VLOOKUP(HLOOKUP(AK112,Support!$AD16:$CK22,7,0),Support!$AG2:$AI9,3,0)</f>
        <v>0</v>
      </c>
      <c r="AL119" s="118">
        <f>VLOOKUP(HLOOKUP(AL112,Support!$AD16:$CK22,7,0),Support!$AG2:$AI9,3,0)</f>
        <v>0</v>
      </c>
      <c r="AM119" s="118">
        <f>VLOOKUP(HLOOKUP(AM112,Support!$AD16:$CK22,7,0),Support!$AG2:$AI9,3,0)</f>
        <v>0</v>
      </c>
      <c r="AN119" s="118">
        <f>VLOOKUP(HLOOKUP(AN112,Support!$AD16:$CK22,7,0),Support!$AG2:$AI9,3,0)</f>
        <v>0</v>
      </c>
      <c r="AO119" s="118">
        <f>VLOOKUP(HLOOKUP(AO112,Support!$AD16:$CK22,7,0),Support!$AG2:$AI9,3,0)</f>
        <v>0</v>
      </c>
      <c r="AP119" s="118">
        <f>VLOOKUP(HLOOKUP(AP112,Support!$AD16:$CK22,7,0),Support!$AG2:$AI9,3,0)</f>
        <v>0</v>
      </c>
      <c r="AQ119" s="118">
        <f>VLOOKUP(HLOOKUP(AQ112,Support!$AD16:$CK22,7,0),Support!$AG2:$AI9,3,0)</f>
        <v>0</v>
      </c>
      <c r="AR119" s="118">
        <f>VLOOKUP(HLOOKUP(AR112,Support!$AD16:$CK22,7,0),Support!$AG2:$AI9,3,0)</f>
        <v>0</v>
      </c>
      <c r="AS119" s="118">
        <f>VLOOKUP(HLOOKUP(AS112,Support!$AD16:$CK22,7,0),Support!$AG2:$AI9,3,0)</f>
        <v>0</v>
      </c>
      <c r="AT119" s="118">
        <f>VLOOKUP(HLOOKUP(AT112,Support!$AD16:$CK22,7,0),Support!$AG2:$AI9,3,0)</f>
        <v>0</v>
      </c>
      <c r="AU119" s="118">
        <f>VLOOKUP(HLOOKUP(AU112,Support!$AD16:$CK22,7,0),Support!$AG2:$AI9,3,0)</f>
        <v>0</v>
      </c>
      <c r="AV119" s="118">
        <f>VLOOKUP(HLOOKUP(AV112,Support!$AD16:$CK22,7,0),Support!$AG2:$AI9,3,0)</f>
        <v>0</v>
      </c>
      <c r="AW119" s="118">
        <f>VLOOKUP(HLOOKUP(AW112,Support!$AD16:$CK22,7,0),Support!$AG2:$AI9,3,0)</f>
        <v>0</v>
      </c>
      <c r="AX119" s="118">
        <f>VLOOKUP(HLOOKUP(AX112,Support!$AD16:$CK22,7,0),Support!$AG2:$AI9,3,0)</f>
        <v>0</v>
      </c>
      <c r="AY119" s="118">
        <f>VLOOKUP(HLOOKUP(AY112,Support!$AD16:$CK22,7,0),Support!$AG2:$AI9,3,0)</f>
        <v>0</v>
      </c>
      <c r="AZ119" s="118">
        <f>VLOOKUP(HLOOKUP(AZ112,Support!$AD16:$CK22,7,0),Support!$AG2:$AI9,3,0)</f>
        <v>0</v>
      </c>
      <c r="BA119" s="118">
        <f>VLOOKUP(HLOOKUP(BA112,Support!$AD16:$CK22,7,0),Support!$AG2:$AI9,3,0)</f>
        <v>0</v>
      </c>
      <c r="BB119" s="118">
        <f>VLOOKUP(HLOOKUP(BB112,Support!$AD16:$CK22,7,0),Support!$AG2:$AI9,3,0)</f>
        <v>0</v>
      </c>
      <c r="BC119" s="118">
        <f>VLOOKUP(HLOOKUP(BC112,Support!$AD16:$CK22,7,0),Support!$AG2:$AI9,3,0)</f>
        <v>0</v>
      </c>
      <c r="BD119" s="118">
        <f>VLOOKUP(HLOOKUP(BD112,Support!$AD16:$CK22,7,0),Support!$AG2:$AI9,3,0)</f>
        <v>0</v>
      </c>
      <c r="BE119" s="118">
        <f>VLOOKUP(HLOOKUP(BE112,Support!$AD16:$CK22,7,0),Support!$AG2:$AI9,3,0)</f>
        <v>0</v>
      </c>
      <c r="BF119" s="118">
        <f>VLOOKUP(HLOOKUP(BF112,Support!$AD16:$CK22,7,0),Support!$AG2:$AI9,3,0)</f>
        <v>0</v>
      </c>
      <c r="BG119" s="118">
        <f>VLOOKUP(HLOOKUP(BG112,Support!$AD16:$CK22,7,0),Support!$AG2:$AI9,3,0)</f>
        <v>0</v>
      </c>
      <c r="BH119" s="118">
        <f>VLOOKUP(HLOOKUP(BH112,Support!$AD16:$CK22,7,0),Support!$AG2:$AI9,3,0)</f>
        <v>0</v>
      </c>
      <c r="BI119" s="118">
        <f>VLOOKUP(HLOOKUP(BI112,Support!$AD16:$CK22,7,0),Support!$AG2:$AI9,3,0)</f>
        <v>0</v>
      </c>
      <c r="BJ119" s="118">
        <f>VLOOKUP(HLOOKUP(BJ112,Support!$AD16:$CK22,7,0),Support!$AG2:$AI9,3,0)</f>
        <v>0</v>
      </c>
      <c r="BK119" s="118">
        <f>VLOOKUP(HLOOKUP(BK112,Support!$AD16:$CK22,7,0),Support!$AG2:$AI9,3,0)</f>
        <v>0</v>
      </c>
      <c r="BL119" s="118">
        <f>VLOOKUP(HLOOKUP(BL112,Support!$AD16:$CK22,7,0),Support!$AG2:$AI9,3,0)</f>
        <v>0</v>
      </c>
      <c r="BM119" s="118">
        <f>VLOOKUP(HLOOKUP(BM112,Support!$AD16:$CK22,7,0),Support!$AG2:$AI9,3,0)</f>
        <v>0</v>
      </c>
    </row>
    <row r="120" spans="4:65" ht="17" thickBot="1">
      <c r="D120">
        <v>30</v>
      </c>
      <c r="E120" s="117" t="s">
        <v>149</v>
      </c>
      <c r="F120" s="119">
        <f>SUM(F114:F119)+SUM(F114:F119)*Support!$AO$4*Support!$AP$4+SUM(F114:F119)*Support!$AO$5*Support!$AP$5</f>
        <v>1900</v>
      </c>
      <c r="G120" s="119">
        <f>SUM(G114:G119)+SUM(G114:G119)*Support!$AO$4*Support!$AP$4+SUM(G114:G119)*Support!$AO$5*Support!$AP$5</f>
        <v>1900</v>
      </c>
      <c r="H120" s="119">
        <f>SUM(H114:H119)+SUM(H114:H119)*Support!$AO$4*Support!$AP$4+SUM(H114:H119)*Support!$AO$5*Support!$AP$5</f>
        <v>1900</v>
      </c>
      <c r="I120" s="119">
        <f>SUM(I114:I119)+SUM(I114:I119)*Support!$AO$4*Support!$AP$4+SUM(I114:I119)*Support!$AO$5*Support!$AP$5</f>
        <v>1900</v>
      </c>
      <c r="J120" s="119">
        <f>SUM(J114:J119)+SUM(J114:J119)*Support!$AO$4*Support!$AP$4+SUM(J114:J119)*Support!$AO$5*Support!$AP$5</f>
        <v>1900</v>
      </c>
      <c r="K120" s="119">
        <f>SUM(K114:K119)+SUM(K114:K119)*Support!$AO$4*Support!$AP$4+SUM(K114:K119)*Support!$AO$5*Support!$AP$5</f>
        <v>1900</v>
      </c>
      <c r="L120" s="119">
        <f>SUM(L114:L119)+SUM(L114:L119)*Support!$AO$4*Support!$AP$4+SUM(L114:L119)*Support!$AO$5*Support!$AP$5</f>
        <v>1900</v>
      </c>
      <c r="M120" s="119">
        <f>SUM(M114:M119)+SUM(M114:M119)*Support!$AO$4*Support!$AP$4+SUM(M114:M119)*Support!$AO$5*Support!$AP$5</f>
        <v>1900</v>
      </c>
      <c r="N120" s="119">
        <f>SUM(N114:N119)+SUM(N114:N119)*Support!$AO$4*Support!$AP$4+SUM(N114:N119)*Support!$AO$5*Support!$AP$5</f>
        <v>1900</v>
      </c>
      <c r="O120" s="119">
        <f>SUM(O114:O119)+SUM(O114:O119)*Support!$AO$4*Support!$AP$4+SUM(O114:O119)*Support!$AO$5*Support!$AP$5</f>
        <v>1900</v>
      </c>
      <c r="P120" s="119">
        <f>SUM(P114:P119)+SUM(P114:P119)*Support!$AO$4*Support!$AP$4+SUM(P114:P119)*Support!$AO$5*Support!$AP$5</f>
        <v>1900</v>
      </c>
      <c r="Q120" s="119">
        <f>SUM(Q114:Q119)+SUM(Q114:Q119)*Support!$AO$4*Support!$AP$4+SUM(Q114:Q119)*Support!$AO$5*Support!$AP$5</f>
        <v>1900</v>
      </c>
      <c r="R120" s="119">
        <f>SUM(R114:R119)+SUM(R114:R119)*Support!$AO$4*Support!$AP$4+SUM(R114:R119)*Support!$AO$5*Support!$AP$5</f>
        <v>5100</v>
      </c>
      <c r="S120" s="119">
        <f>SUM(S114:S119)+SUM(S114:S119)*Support!$AO$4*Support!$AP$4+SUM(S114:S119)*Support!$AO$5*Support!$AP$5</f>
        <v>5100</v>
      </c>
      <c r="T120" s="119">
        <f>SUM(T114:T119)+SUM(T114:T119)*Support!$AO$4*Support!$AP$4+SUM(T114:T119)*Support!$AO$5*Support!$AP$5</f>
        <v>5100</v>
      </c>
      <c r="U120" s="119">
        <f>SUM(U114:U119)+SUM(U114:U119)*Support!$AO$4*Support!$AP$4+SUM(U114:U119)*Support!$AO$5*Support!$AP$5</f>
        <v>5100</v>
      </c>
      <c r="V120" s="119">
        <f>SUM(V114:V119)+SUM(V114:V119)*Support!$AO$4*Support!$AP$4+SUM(V114:V119)*Support!$AO$5*Support!$AP$5</f>
        <v>5100</v>
      </c>
      <c r="W120" s="119">
        <f>SUM(W114:W119)+SUM(W114:W119)*Support!$AO$4*Support!$AP$4+SUM(W114:W119)*Support!$AO$5*Support!$AP$5</f>
        <v>5100</v>
      </c>
      <c r="X120" s="119">
        <f>SUM(X114:X119)+SUM(X114:X119)*Support!$AO$4*Support!$AP$4+SUM(X114:X119)*Support!$AO$5*Support!$AP$5</f>
        <v>5100</v>
      </c>
      <c r="Y120" s="119">
        <f>SUM(Y114:Y119)+SUM(Y114:Y119)*Support!$AO$4*Support!$AP$4+SUM(Y114:Y119)*Support!$AO$5*Support!$AP$5</f>
        <v>5100</v>
      </c>
      <c r="Z120" s="119">
        <f>SUM(Z114:Z119)+SUM(Z114:Z119)*Support!$AO$4*Support!$AP$4+SUM(Z114:Z119)*Support!$AO$5*Support!$AP$5</f>
        <v>5100</v>
      </c>
      <c r="AA120" s="119">
        <f>SUM(AA114:AA119)+SUM(AA114:AA119)*Support!$AO$4*Support!$AP$4+SUM(AA114:AA119)*Support!$AO$5*Support!$AP$5</f>
        <v>5100</v>
      </c>
      <c r="AB120" s="119">
        <f>SUM(AB114:AB119)+SUM(AB114:AB119)*Support!$AO$4*Support!$AP$4+SUM(AB114:AB119)*Support!$AO$5*Support!$AP$5</f>
        <v>5100</v>
      </c>
      <c r="AC120" s="119">
        <f>SUM(AC114:AC119)+SUM(AC114:AC119)*Support!$AO$4*Support!$AP$4+SUM(AC114:AC119)*Support!$AO$5*Support!$AP$5</f>
        <v>5100</v>
      </c>
      <c r="AD120" s="119">
        <f>SUM(AD114:AD119)+SUM(AD114:AD119)*Support!$AO$4*Support!$AP$4+SUM(AD114:AD119)*Support!$AO$5*Support!$AP$5</f>
        <v>14200</v>
      </c>
      <c r="AE120" s="119">
        <f>SUM(AE114:AE119)+SUM(AE114:AE119)*Support!$AO$4*Support!$AP$4+SUM(AE114:AE119)*Support!$AO$5*Support!$AP$5</f>
        <v>9200</v>
      </c>
      <c r="AF120" s="119">
        <f>SUM(AF114:AF119)+SUM(AF114:AF119)*Support!$AO$4*Support!$AP$4+SUM(AF114:AF119)*Support!$AO$5*Support!$AP$5</f>
        <v>9200</v>
      </c>
      <c r="AG120" s="119">
        <f>SUM(AG114:AG119)+SUM(AG114:AG119)*Support!$AO$4*Support!$AP$4+SUM(AG114:AG119)*Support!$AO$5*Support!$AP$5</f>
        <v>9200</v>
      </c>
      <c r="AH120" s="119">
        <f>SUM(AH114:AH119)+SUM(AH114:AH119)*Support!$AO$4*Support!$AP$4+SUM(AH114:AH119)*Support!$AO$5*Support!$AP$5</f>
        <v>9200</v>
      </c>
      <c r="AI120" s="119">
        <f>SUM(AI114:AI119)+SUM(AI114:AI119)*Support!$AO$4*Support!$AP$4+SUM(AI114:AI119)*Support!$AO$5*Support!$AP$5</f>
        <v>9200</v>
      </c>
      <c r="AJ120" s="119">
        <f>SUM(AJ114:AJ119)+SUM(AJ114:AJ119)*Support!$AO$4*Support!$AP$4+SUM(AJ114:AJ119)*Support!$AO$5*Support!$AP$5</f>
        <v>9200</v>
      </c>
      <c r="AK120" s="119">
        <f>SUM(AK114:AK119)+SUM(AK114:AK119)*Support!$AO$4*Support!$AP$4+SUM(AK114:AK119)*Support!$AO$5*Support!$AP$5</f>
        <v>9200</v>
      </c>
      <c r="AL120" s="119">
        <f>SUM(AL114:AL119)+SUM(AL114:AL119)*Support!$AO$4*Support!$AP$4+SUM(AL114:AL119)*Support!$AO$5*Support!$AP$5</f>
        <v>9200</v>
      </c>
      <c r="AM120" s="119">
        <f>SUM(AM114:AM119)+SUM(AM114:AM119)*Support!$AO$4*Support!$AP$4+SUM(AM114:AM119)*Support!$AO$5*Support!$AP$5</f>
        <v>9200</v>
      </c>
      <c r="AN120" s="119">
        <f>SUM(AN114:AN119)+SUM(AN114:AN119)*Support!$AO$4*Support!$AP$4+SUM(AN114:AN119)*Support!$AO$5*Support!$AP$5</f>
        <v>9200</v>
      </c>
      <c r="AO120" s="119">
        <f>SUM(AO114:AO119)+SUM(AO114:AO119)*Support!$AO$4*Support!$AP$4+SUM(AO114:AO119)*Support!$AO$5*Support!$AP$5</f>
        <v>9200</v>
      </c>
      <c r="AP120" s="119">
        <f>SUM(AP114:AP119)+SUM(AP114:AP119)*Support!$AO$4*Support!$AP$4+SUM(AP114:AP119)*Support!$AO$5*Support!$AP$5</f>
        <v>19400</v>
      </c>
      <c r="AQ120" s="119">
        <f>SUM(AQ114:AQ119)+SUM(AQ114:AQ119)*Support!$AO$4*Support!$AP$4+SUM(AQ114:AQ119)*Support!$AO$5*Support!$AP$5</f>
        <v>14400</v>
      </c>
      <c r="AR120" s="119">
        <f>SUM(AR114:AR119)+SUM(AR114:AR119)*Support!$AO$4*Support!$AP$4+SUM(AR114:AR119)*Support!$AO$5*Support!$AP$5</f>
        <v>14400</v>
      </c>
      <c r="AS120" s="119">
        <f>SUM(AS114:AS119)+SUM(AS114:AS119)*Support!$AO$4*Support!$AP$4+SUM(AS114:AS119)*Support!$AO$5*Support!$AP$5</f>
        <v>14400</v>
      </c>
      <c r="AT120" s="119">
        <f>SUM(AT114:AT119)+SUM(AT114:AT119)*Support!$AO$4*Support!$AP$4+SUM(AT114:AT119)*Support!$AO$5*Support!$AP$5</f>
        <v>14400</v>
      </c>
      <c r="AU120" s="119">
        <f>SUM(AU114:AU119)+SUM(AU114:AU119)*Support!$AO$4*Support!$AP$4+SUM(AU114:AU119)*Support!$AO$5*Support!$AP$5</f>
        <v>14400</v>
      </c>
      <c r="AV120" s="119">
        <f>SUM(AV114:AV119)+SUM(AV114:AV119)*Support!$AO$4*Support!$AP$4+SUM(AV114:AV119)*Support!$AO$5*Support!$AP$5</f>
        <v>14400</v>
      </c>
      <c r="AW120" s="119">
        <f>SUM(AW114:AW119)+SUM(AW114:AW119)*Support!$AO$4*Support!$AP$4+SUM(AW114:AW119)*Support!$AO$5*Support!$AP$5</f>
        <v>14400</v>
      </c>
      <c r="AX120" s="119">
        <f>SUM(AX114:AX119)+SUM(AX114:AX119)*Support!$AO$4*Support!$AP$4+SUM(AX114:AX119)*Support!$AO$5*Support!$AP$5</f>
        <v>14400</v>
      </c>
      <c r="AY120" s="119">
        <f>SUM(AY114:AY119)+SUM(AY114:AY119)*Support!$AO$4*Support!$AP$4+SUM(AY114:AY119)*Support!$AO$5*Support!$AP$5</f>
        <v>14400</v>
      </c>
      <c r="AZ120" s="119">
        <f>SUM(AZ114:AZ119)+SUM(AZ114:AZ119)*Support!$AO$4*Support!$AP$4+SUM(AZ114:AZ119)*Support!$AO$5*Support!$AP$5</f>
        <v>14400</v>
      </c>
      <c r="BA120" s="119">
        <f>SUM(BA114:BA119)+SUM(BA114:BA119)*Support!$AO$4*Support!$AP$4+SUM(BA114:BA119)*Support!$AO$5*Support!$AP$5</f>
        <v>14400</v>
      </c>
      <c r="BB120" s="119">
        <f>SUM(BB114:BB119)+SUM(BB114:BB119)*Support!$AO$4*Support!$AP$4+SUM(BB114:BB119)*Support!$AO$5*Support!$AP$5</f>
        <v>23000</v>
      </c>
      <c r="BC120" s="119">
        <f>SUM(BC114:BC119)+SUM(BC114:BC119)*Support!$AO$4*Support!$AP$4+SUM(BC114:BC119)*Support!$AO$5*Support!$AP$5</f>
        <v>18000</v>
      </c>
      <c r="BD120" s="119">
        <f>SUM(BD114:BD119)+SUM(BD114:BD119)*Support!$AO$4*Support!$AP$4+SUM(BD114:BD119)*Support!$AO$5*Support!$AP$5</f>
        <v>18000</v>
      </c>
      <c r="BE120" s="119">
        <f>SUM(BE114:BE119)+SUM(BE114:BE119)*Support!$AO$4*Support!$AP$4+SUM(BE114:BE119)*Support!$AO$5*Support!$AP$5</f>
        <v>18000</v>
      </c>
      <c r="BF120" s="119">
        <f>SUM(BF114:BF119)+SUM(BF114:BF119)*Support!$AO$4*Support!$AP$4+SUM(BF114:BF119)*Support!$AO$5*Support!$AP$5</f>
        <v>18000</v>
      </c>
      <c r="BG120" s="119">
        <f>SUM(BG114:BG119)+SUM(BG114:BG119)*Support!$AO$4*Support!$AP$4+SUM(BG114:BG119)*Support!$AO$5*Support!$AP$5</f>
        <v>18000</v>
      </c>
      <c r="BH120" s="119">
        <f>SUM(BH114:BH119)+SUM(BH114:BH119)*Support!$AO$4*Support!$AP$4+SUM(BH114:BH119)*Support!$AO$5*Support!$AP$5</f>
        <v>18000</v>
      </c>
      <c r="BI120" s="119">
        <f>SUM(BI114:BI119)+SUM(BI114:BI119)*Support!$AO$4*Support!$AP$4+SUM(BI114:BI119)*Support!$AO$5*Support!$AP$5</f>
        <v>18000</v>
      </c>
      <c r="BJ120" s="119">
        <f>SUM(BJ114:BJ119)+SUM(BJ114:BJ119)*Support!$AO$4*Support!$AP$4+SUM(BJ114:BJ119)*Support!$AO$5*Support!$AP$5</f>
        <v>18000</v>
      </c>
      <c r="BK120" s="119">
        <f>SUM(BK114:BK119)+SUM(BK114:BK119)*Support!$AO$4*Support!$AP$4+SUM(BK114:BK119)*Support!$AO$5*Support!$AP$5</f>
        <v>18000</v>
      </c>
      <c r="BL120" s="119">
        <f>SUM(BL114:BL119)+SUM(BL114:BL119)*Support!$AO$4*Support!$AP$4+SUM(BL114:BL119)*Support!$AO$5*Support!$AP$5</f>
        <v>18000</v>
      </c>
      <c r="BM120" s="119">
        <f>SUM(BM114:BM119)+SUM(BM114:BM119)*Support!$AO$4*Support!$AP$4+SUM(BM114:BM119)*Support!$AO$5*Support!$AP$5</f>
        <v>23000</v>
      </c>
    </row>
    <row r="121" spans="4:65" ht="17" thickTop="1">
      <c r="D121">
        <v>31</v>
      </c>
      <c r="E121" s="117"/>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c r="AH121" s="118"/>
      <c r="AI121" s="118"/>
      <c r="AJ121" s="118"/>
      <c r="AK121" s="118"/>
      <c r="AL121" s="118"/>
      <c r="AM121" s="118"/>
      <c r="AN121" s="118"/>
      <c r="AO121" s="118"/>
      <c r="AP121" s="118"/>
      <c r="BB121" s="118"/>
      <c r="BC121" s="118"/>
    </row>
    <row r="122" spans="4:65">
      <c r="D122">
        <v>32</v>
      </c>
      <c r="F122" s="115" t="str">
        <f>F$89</f>
        <v>$</v>
      </c>
      <c r="G122" s="115" t="str">
        <f t="shared" ref="G122:BM122" si="108">G$89</f>
        <v>$</v>
      </c>
      <c r="H122" s="115" t="str">
        <f t="shared" si="108"/>
        <v>$</v>
      </c>
      <c r="I122" s="115" t="str">
        <f t="shared" si="108"/>
        <v>$</v>
      </c>
      <c r="J122" s="115" t="str">
        <f t="shared" si="108"/>
        <v>$</v>
      </c>
      <c r="K122" s="115" t="str">
        <f t="shared" si="108"/>
        <v>$</v>
      </c>
      <c r="L122" s="115" t="str">
        <f t="shared" si="108"/>
        <v>$</v>
      </c>
      <c r="M122" s="115" t="str">
        <f t="shared" si="108"/>
        <v>$</v>
      </c>
      <c r="N122" s="115" t="str">
        <f t="shared" si="108"/>
        <v>$</v>
      </c>
      <c r="O122" s="115" t="str">
        <f t="shared" si="108"/>
        <v>$</v>
      </c>
      <c r="P122" s="115" t="str">
        <f t="shared" si="108"/>
        <v>$</v>
      </c>
      <c r="Q122" s="115" t="str">
        <f t="shared" si="108"/>
        <v>$</v>
      </c>
      <c r="R122" s="115" t="str">
        <f t="shared" si="108"/>
        <v>$</v>
      </c>
      <c r="S122" s="115" t="str">
        <f t="shared" si="108"/>
        <v>$</v>
      </c>
      <c r="T122" s="115" t="str">
        <f t="shared" si="108"/>
        <v>$</v>
      </c>
      <c r="U122" s="115" t="str">
        <f t="shared" si="108"/>
        <v>$</v>
      </c>
      <c r="V122" s="115" t="str">
        <f t="shared" si="108"/>
        <v>$</v>
      </c>
      <c r="W122" s="115" t="str">
        <f t="shared" si="108"/>
        <v>$</v>
      </c>
      <c r="X122" s="115" t="str">
        <f t="shared" si="108"/>
        <v>$</v>
      </c>
      <c r="Y122" s="115" t="str">
        <f t="shared" si="108"/>
        <v>$</v>
      </c>
      <c r="Z122" s="115" t="str">
        <f t="shared" si="108"/>
        <v>$</v>
      </c>
      <c r="AA122" s="115" t="str">
        <f t="shared" si="108"/>
        <v>$</v>
      </c>
      <c r="AB122" s="115" t="str">
        <f t="shared" si="108"/>
        <v>$</v>
      </c>
      <c r="AC122" s="115" t="str">
        <f t="shared" si="108"/>
        <v>$</v>
      </c>
      <c r="AD122" s="115" t="str">
        <f t="shared" si="108"/>
        <v>$</v>
      </c>
      <c r="AE122" s="115" t="str">
        <f t="shared" si="108"/>
        <v>$</v>
      </c>
      <c r="AF122" s="115" t="str">
        <f t="shared" si="108"/>
        <v>$</v>
      </c>
      <c r="AG122" s="115" t="str">
        <f t="shared" si="108"/>
        <v>$</v>
      </c>
      <c r="AH122" s="115" t="str">
        <f t="shared" si="108"/>
        <v>$</v>
      </c>
      <c r="AI122" s="115" t="str">
        <f t="shared" si="108"/>
        <v>$</v>
      </c>
      <c r="AJ122" s="115" t="str">
        <f t="shared" si="108"/>
        <v>$</v>
      </c>
      <c r="AK122" s="115" t="str">
        <f t="shared" si="108"/>
        <v>$</v>
      </c>
      <c r="AL122" s="115" t="str">
        <f t="shared" si="108"/>
        <v>$</v>
      </c>
      <c r="AM122" s="115" t="str">
        <f t="shared" si="108"/>
        <v>$</v>
      </c>
      <c r="AN122" s="115" t="str">
        <f t="shared" si="108"/>
        <v>$</v>
      </c>
      <c r="AO122" s="115" t="str">
        <f t="shared" si="108"/>
        <v>$</v>
      </c>
      <c r="AP122" s="115" t="str">
        <f t="shared" si="108"/>
        <v>$</v>
      </c>
      <c r="AQ122" s="115" t="str">
        <f t="shared" si="108"/>
        <v>$</v>
      </c>
      <c r="AR122" s="115" t="str">
        <f t="shared" si="108"/>
        <v>$</v>
      </c>
      <c r="AS122" s="115" t="str">
        <f t="shared" si="108"/>
        <v>$</v>
      </c>
      <c r="AT122" s="115" t="str">
        <f t="shared" si="108"/>
        <v>$</v>
      </c>
      <c r="AU122" s="115" t="str">
        <f t="shared" si="108"/>
        <v>$</v>
      </c>
      <c r="AV122" s="115" t="str">
        <f t="shared" si="108"/>
        <v>$</v>
      </c>
      <c r="AW122" s="115" t="str">
        <f t="shared" si="108"/>
        <v>$</v>
      </c>
      <c r="AX122" s="115" t="str">
        <f t="shared" si="108"/>
        <v>$</v>
      </c>
      <c r="AY122" s="115" t="str">
        <f t="shared" si="108"/>
        <v>$</v>
      </c>
      <c r="AZ122" s="115" t="str">
        <f t="shared" si="108"/>
        <v>$</v>
      </c>
      <c r="BA122" s="115" t="str">
        <f t="shared" si="108"/>
        <v>$</v>
      </c>
      <c r="BB122" s="115" t="str">
        <f t="shared" si="108"/>
        <v>$</v>
      </c>
      <c r="BC122" s="115" t="str">
        <f t="shared" si="108"/>
        <v>$</v>
      </c>
      <c r="BD122" s="115" t="str">
        <f t="shared" si="108"/>
        <v>$</v>
      </c>
      <c r="BE122" s="115" t="str">
        <f t="shared" si="108"/>
        <v>$</v>
      </c>
      <c r="BF122" s="115" t="str">
        <f t="shared" si="108"/>
        <v>$</v>
      </c>
      <c r="BG122" s="115" t="str">
        <f t="shared" si="108"/>
        <v>$</v>
      </c>
      <c r="BH122" s="115" t="str">
        <f t="shared" si="108"/>
        <v>$</v>
      </c>
      <c r="BI122" s="115" t="str">
        <f t="shared" si="108"/>
        <v>$</v>
      </c>
      <c r="BJ122" s="115" t="str">
        <f t="shared" si="108"/>
        <v>$</v>
      </c>
      <c r="BK122" s="115" t="str">
        <f t="shared" si="108"/>
        <v>$</v>
      </c>
      <c r="BL122" s="115" t="str">
        <f t="shared" si="108"/>
        <v>$</v>
      </c>
      <c r="BM122" s="115" t="str">
        <f t="shared" si="108"/>
        <v>$</v>
      </c>
    </row>
    <row r="123" spans="4:65">
      <c r="D123">
        <v>33</v>
      </c>
      <c r="F123" s="116">
        <f>F$90</f>
        <v>44927</v>
      </c>
      <c r="G123" s="116">
        <f t="shared" ref="G123:BM123" si="109">G$90</f>
        <v>44958</v>
      </c>
      <c r="H123" s="116">
        <f t="shared" si="109"/>
        <v>44986</v>
      </c>
      <c r="I123" s="116">
        <f t="shared" si="109"/>
        <v>45017</v>
      </c>
      <c r="J123" s="116">
        <f t="shared" si="109"/>
        <v>45047</v>
      </c>
      <c r="K123" s="116">
        <f t="shared" si="109"/>
        <v>45078</v>
      </c>
      <c r="L123" s="116">
        <f t="shared" si="109"/>
        <v>45108</v>
      </c>
      <c r="M123" s="116">
        <f t="shared" si="109"/>
        <v>45139</v>
      </c>
      <c r="N123" s="116">
        <f t="shared" si="109"/>
        <v>45170</v>
      </c>
      <c r="O123" s="116">
        <f t="shared" si="109"/>
        <v>45200</v>
      </c>
      <c r="P123" s="116">
        <f t="shared" si="109"/>
        <v>45231</v>
      </c>
      <c r="Q123" s="116">
        <f t="shared" si="109"/>
        <v>45261</v>
      </c>
      <c r="R123" s="116">
        <f t="shared" si="109"/>
        <v>45292</v>
      </c>
      <c r="S123" s="116">
        <f t="shared" si="109"/>
        <v>45323</v>
      </c>
      <c r="T123" s="116">
        <f t="shared" si="109"/>
        <v>45352</v>
      </c>
      <c r="U123" s="116">
        <f t="shared" si="109"/>
        <v>45383</v>
      </c>
      <c r="V123" s="116">
        <f t="shared" si="109"/>
        <v>45413</v>
      </c>
      <c r="W123" s="116">
        <f t="shared" si="109"/>
        <v>45444</v>
      </c>
      <c r="X123" s="116">
        <f t="shared" si="109"/>
        <v>45474</v>
      </c>
      <c r="Y123" s="116">
        <f t="shared" si="109"/>
        <v>45505</v>
      </c>
      <c r="Z123" s="116">
        <f t="shared" si="109"/>
        <v>45536</v>
      </c>
      <c r="AA123" s="116">
        <f t="shared" si="109"/>
        <v>45566</v>
      </c>
      <c r="AB123" s="116">
        <f t="shared" si="109"/>
        <v>45597</v>
      </c>
      <c r="AC123" s="116">
        <f t="shared" si="109"/>
        <v>45627</v>
      </c>
      <c r="AD123" s="116">
        <f t="shared" si="109"/>
        <v>45658</v>
      </c>
      <c r="AE123" s="116">
        <f t="shared" si="109"/>
        <v>45689</v>
      </c>
      <c r="AF123" s="116">
        <f t="shared" si="109"/>
        <v>45717</v>
      </c>
      <c r="AG123" s="116">
        <f t="shared" si="109"/>
        <v>45748</v>
      </c>
      <c r="AH123" s="116">
        <f t="shared" si="109"/>
        <v>45778</v>
      </c>
      <c r="AI123" s="116">
        <f t="shared" si="109"/>
        <v>45809</v>
      </c>
      <c r="AJ123" s="116">
        <f t="shared" si="109"/>
        <v>45839</v>
      </c>
      <c r="AK123" s="116">
        <f t="shared" si="109"/>
        <v>45870</v>
      </c>
      <c r="AL123" s="116">
        <f t="shared" si="109"/>
        <v>45901</v>
      </c>
      <c r="AM123" s="116">
        <f t="shared" si="109"/>
        <v>45931</v>
      </c>
      <c r="AN123" s="116">
        <f t="shared" si="109"/>
        <v>45962</v>
      </c>
      <c r="AO123" s="116">
        <f t="shared" si="109"/>
        <v>45992</v>
      </c>
      <c r="AP123" s="116">
        <f t="shared" si="109"/>
        <v>46023</v>
      </c>
      <c r="AQ123" s="116">
        <f t="shared" si="109"/>
        <v>46054</v>
      </c>
      <c r="AR123" s="116">
        <f t="shared" si="109"/>
        <v>46082</v>
      </c>
      <c r="AS123" s="116">
        <f t="shared" si="109"/>
        <v>46113</v>
      </c>
      <c r="AT123" s="116">
        <f t="shared" si="109"/>
        <v>46143</v>
      </c>
      <c r="AU123" s="116">
        <f t="shared" si="109"/>
        <v>46174</v>
      </c>
      <c r="AV123" s="116">
        <f t="shared" si="109"/>
        <v>46204</v>
      </c>
      <c r="AW123" s="116">
        <f t="shared" si="109"/>
        <v>46235</v>
      </c>
      <c r="AX123" s="116">
        <f t="shared" si="109"/>
        <v>46266</v>
      </c>
      <c r="AY123" s="116">
        <f t="shared" si="109"/>
        <v>46296</v>
      </c>
      <c r="AZ123" s="116">
        <f t="shared" si="109"/>
        <v>46327</v>
      </c>
      <c r="BA123" s="116">
        <f t="shared" si="109"/>
        <v>46357</v>
      </c>
      <c r="BB123" s="116">
        <f t="shared" si="109"/>
        <v>46388</v>
      </c>
      <c r="BC123" s="116">
        <f t="shared" si="109"/>
        <v>46419</v>
      </c>
      <c r="BD123" s="116">
        <f t="shared" si="109"/>
        <v>46447</v>
      </c>
      <c r="BE123" s="116">
        <f t="shared" si="109"/>
        <v>46478</v>
      </c>
      <c r="BF123" s="116">
        <f t="shared" si="109"/>
        <v>46508</v>
      </c>
      <c r="BG123" s="116">
        <f t="shared" si="109"/>
        <v>46539</v>
      </c>
      <c r="BH123" s="116">
        <f t="shared" si="109"/>
        <v>46569</v>
      </c>
      <c r="BI123" s="116">
        <f t="shared" si="109"/>
        <v>46600</v>
      </c>
      <c r="BJ123" s="116">
        <f t="shared" si="109"/>
        <v>46631</v>
      </c>
      <c r="BK123" s="116">
        <f t="shared" si="109"/>
        <v>46661</v>
      </c>
      <c r="BL123" s="116">
        <f t="shared" si="109"/>
        <v>46692</v>
      </c>
      <c r="BM123" s="116">
        <f t="shared" si="109"/>
        <v>46722</v>
      </c>
    </row>
    <row r="124" spans="4:65">
      <c r="D124">
        <v>34</v>
      </c>
      <c r="E124" s="117" t="s">
        <v>156</v>
      </c>
    </row>
    <row r="125" spans="4:65">
      <c r="D125">
        <v>35</v>
      </c>
      <c r="E125" t="s">
        <v>157</v>
      </c>
      <c r="F125" s="118">
        <f t="shared" ref="F125:O129" si="110">IF(F$88=0,0,VLOOKUP($D125,$D$5:$BN$85,F$88+2,0))</f>
        <v>1000</v>
      </c>
      <c r="G125" s="118">
        <f t="shared" si="110"/>
        <v>1000</v>
      </c>
      <c r="H125" s="118">
        <f t="shared" si="110"/>
        <v>1000</v>
      </c>
      <c r="I125" s="118">
        <f t="shared" si="110"/>
        <v>1000</v>
      </c>
      <c r="J125" s="118">
        <f t="shared" si="110"/>
        <v>1000</v>
      </c>
      <c r="K125" s="118">
        <f t="shared" si="110"/>
        <v>3000</v>
      </c>
      <c r="L125" s="118">
        <f t="shared" si="110"/>
        <v>3000</v>
      </c>
      <c r="M125" s="118">
        <f t="shared" si="110"/>
        <v>3000</v>
      </c>
      <c r="N125" s="118">
        <f t="shared" si="110"/>
        <v>3000</v>
      </c>
      <c r="O125" s="118">
        <f t="shared" si="110"/>
        <v>3000</v>
      </c>
      <c r="P125" s="118">
        <f t="shared" ref="P125:Y129" si="111">IF(P$88=0,0,VLOOKUP($D125,$D$5:$BN$85,P$88+2,0))</f>
        <v>3000</v>
      </c>
      <c r="Q125" s="118">
        <f t="shared" si="111"/>
        <v>5000</v>
      </c>
      <c r="R125" s="118">
        <f t="shared" si="111"/>
        <v>5000</v>
      </c>
      <c r="S125" s="118">
        <f t="shared" si="111"/>
        <v>5000</v>
      </c>
      <c r="T125" s="118">
        <f t="shared" si="111"/>
        <v>5000</v>
      </c>
      <c r="U125" s="118">
        <f t="shared" si="111"/>
        <v>5000</v>
      </c>
      <c r="V125" s="118">
        <f t="shared" si="111"/>
        <v>5000</v>
      </c>
      <c r="W125" s="118">
        <f t="shared" si="111"/>
        <v>5000</v>
      </c>
      <c r="X125" s="118">
        <f t="shared" si="111"/>
        <v>5000</v>
      </c>
      <c r="Y125" s="118">
        <f t="shared" si="111"/>
        <v>5000</v>
      </c>
      <c r="Z125" s="118">
        <f t="shared" ref="Z125:AI129" si="112">IF(Z$88=0,0,VLOOKUP($D125,$D$5:$BN$85,Z$88+2,0))</f>
        <v>5000</v>
      </c>
      <c r="AA125" s="118">
        <f t="shared" si="112"/>
        <v>5000</v>
      </c>
      <c r="AB125" s="118">
        <f t="shared" si="112"/>
        <v>5000</v>
      </c>
      <c r="AC125" s="118">
        <f t="shared" si="112"/>
        <v>6000</v>
      </c>
      <c r="AD125" s="118">
        <f t="shared" si="112"/>
        <v>6000</v>
      </c>
      <c r="AE125" s="118">
        <f t="shared" si="112"/>
        <v>6000</v>
      </c>
      <c r="AF125" s="118">
        <f t="shared" si="112"/>
        <v>6000</v>
      </c>
      <c r="AG125" s="118">
        <f t="shared" si="112"/>
        <v>6000</v>
      </c>
      <c r="AH125" s="118">
        <f t="shared" si="112"/>
        <v>6000</v>
      </c>
      <c r="AI125" s="118">
        <f t="shared" si="112"/>
        <v>6000</v>
      </c>
      <c r="AJ125" s="118">
        <f t="shared" ref="AJ125:AS129" si="113">IF(AJ$88=0,0,VLOOKUP($D125,$D$5:$BN$85,AJ$88+2,0))</f>
        <v>6000</v>
      </c>
      <c r="AK125" s="118">
        <f t="shared" si="113"/>
        <v>6000</v>
      </c>
      <c r="AL125" s="118">
        <f t="shared" si="113"/>
        <v>6000</v>
      </c>
      <c r="AM125" s="118">
        <f t="shared" si="113"/>
        <v>6000</v>
      </c>
      <c r="AN125" s="118">
        <f t="shared" si="113"/>
        <v>6000</v>
      </c>
      <c r="AO125" s="118">
        <f t="shared" si="113"/>
        <v>6000</v>
      </c>
      <c r="AP125" s="118">
        <f t="shared" si="113"/>
        <v>6000</v>
      </c>
      <c r="AQ125" s="118">
        <f t="shared" si="113"/>
        <v>6000</v>
      </c>
      <c r="AR125" s="118">
        <f t="shared" si="113"/>
        <v>6000</v>
      </c>
      <c r="AS125" s="118">
        <f t="shared" si="113"/>
        <v>6000</v>
      </c>
      <c r="AT125" s="118">
        <f t="shared" ref="AT125:BC129" si="114">IF(AT$88=0,0,VLOOKUP($D125,$D$5:$BN$85,AT$88+2,0))</f>
        <v>6000</v>
      </c>
      <c r="AU125" s="118">
        <f t="shared" si="114"/>
        <v>6000</v>
      </c>
      <c r="AV125" s="118">
        <f t="shared" si="114"/>
        <v>6000</v>
      </c>
      <c r="AW125" s="118">
        <f t="shared" si="114"/>
        <v>6000</v>
      </c>
      <c r="AX125" s="118">
        <f t="shared" si="114"/>
        <v>6000</v>
      </c>
      <c r="AY125" s="118">
        <f t="shared" si="114"/>
        <v>6000</v>
      </c>
      <c r="AZ125" s="118">
        <f t="shared" si="114"/>
        <v>6000</v>
      </c>
      <c r="BA125" s="118">
        <f t="shared" si="114"/>
        <v>6000</v>
      </c>
      <c r="BB125" s="118">
        <f t="shared" si="114"/>
        <v>6000</v>
      </c>
      <c r="BC125" s="118">
        <f t="shared" si="114"/>
        <v>6000</v>
      </c>
      <c r="BD125" s="118">
        <f t="shared" ref="BD125:BM129" si="115">IF(BD$88=0,0,VLOOKUP($D125,$D$5:$BN$85,BD$88+2,0))</f>
        <v>6000</v>
      </c>
      <c r="BE125" s="118">
        <f t="shared" si="115"/>
        <v>6000</v>
      </c>
      <c r="BF125" s="118">
        <f t="shared" si="115"/>
        <v>6000</v>
      </c>
      <c r="BG125" s="118">
        <f t="shared" si="115"/>
        <v>6000</v>
      </c>
      <c r="BH125" s="118">
        <f t="shared" si="115"/>
        <v>6000</v>
      </c>
      <c r="BI125" s="118">
        <f t="shared" si="115"/>
        <v>6000</v>
      </c>
      <c r="BJ125" s="118">
        <f t="shared" si="115"/>
        <v>6000</v>
      </c>
      <c r="BK125" s="118">
        <f t="shared" si="115"/>
        <v>6000</v>
      </c>
      <c r="BL125" s="118">
        <f t="shared" si="115"/>
        <v>6000</v>
      </c>
      <c r="BM125" s="118">
        <f t="shared" si="115"/>
        <v>3000</v>
      </c>
    </row>
    <row r="126" spans="4:65">
      <c r="D126">
        <v>36</v>
      </c>
      <c r="E126" t="s">
        <v>158</v>
      </c>
      <c r="F126" s="118">
        <f t="shared" si="110"/>
        <v>416.66666666666669</v>
      </c>
      <c r="G126" s="118">
        <f t="shared" si="110"/>
        <v>416.66666666666669</v>
      </c>
      <c r="H126" s="118">
        <f t="shared" si="110"/>
        <v>416.66666666666669</v>
      </c>
      <c r="I126" s="118">
        <f t="shared" si="110"/>
        <v>416.66666666666669</v>
      </c>
      <c r="J126" s="118">
        <f t="shared" si="110"/>
        <v>416.66666666666669</v>
      </c>
      <c r="K126" s="118">
        <f t="shared" si="110"/>
        <v>416.66666666666669</v>
      </c>
      <c r="L126" s="118">
        <f t="shared" si="110"/>
        <v>416.66666666666669</v>
      </c>
      <c r="M126" s="118">
        <f t="shared" si="110"/>
        <v>1000</v>
      </c>
      <c r="N126" s="118">
        <f t="shared" si="110"/>
        <v>1000</v>
      </c>
      <c r="O126" s="118">
        <f t="shared" si="110"/>
        <v>1000</v>
      </c>
      <c r="P126" s="118">
        <f t="shared" si="111"/>
        <v>1000</v>
      </c>
      <c r="Q126" s="118">
        <f t="shared" si="111"/>
        <v>1000</v>
      </c>
      <c r="R126" s="118">
        <f t="shared" si="111"/>
        <v>1000</v>
      </c>
      <c r="S126" s="118">
        <f t="shared" si="111"/>
        <v>1000</v>
      </c>
      <c r="T126" s="118">
        <f t="shared" si="111"/>
        <v>1000</v>
      </c>
      <c r="U126" s="118">
        <f t="shared" si="111"/>
        <v>1000</v>
      </c>
      <c r="V126" s="118">
        <f t="shared" si="111"/>
        <v>1000</v>
      </c>
      <c r="W126" s="118">
        <f t="shared" si="111"/>
        <v>1000</v>
      </c>
      <c r="X126" s="118">
        <f t="shared" si="111"/>
        <v>1000</v>
      </c>
      <c r="Y126" s="118">
        <f t="shared" si="111"/>
        <v>1000</v>
      </c>
      <c r="Z126" s="118">
        <f t="shared" si="112"/>
        <v>1000</v>
      </c>
      <c r="AA126" s="118">
        <f t="shared" si="112"/>
        <v>1000</v>
      </c>
      <c r="AB126" s="118">
        <f t="shared" si="112"/>
        <v>1000</v>
      </c>
      <c r="AC126" s="118">
        <f t="shared" si="112"/>
        <v>1000</v>
      </c>
      <c r="AD126" s="118">
        <f t="shared" si="112"/>
        <v>1000</v>
      </c>
      <c r="AE126" s="118">
        <f t="shared" si="112"/>
        <v>1000</v>
      </c>
      <c r="AF126" s="118">
        <f t="shared" si="112"/>
        <v>1000</v>
      </c>
      <c r="AG126" s="118">
        <f t="shared" si="112"/>
        <v>1000</v>
      </c>
      <c r="AH126" s="118">
        <f t="shared" si="112"/>
        <v>1000</v>
      </c>
      <c r="AI126" s="118">
        <f t="shared" si="112"/>
        <v>1000</v>
      </c>
      <c r="AJ126" s="118">
        <f t="shared" si="113"/>
        <v>1000</v>
      </c>
      <c r="AK126" s="118">
        <f t="shared" si="113"/>
        <v>1000</v>
      </c>
      <c r="AL126" s="118">
        <f t="shared" si="113"/>
        <v>1000</v>
      </c>
      <c r="AM126" s="118">
        <f t="shared" si="113"/>
        <v>1000</v>
      </c>
      <c r="AN126" s="118">
        <f t="shared" si="113"/>
        <v>1000</v>
      </c>
      <c r="AO126" s="118">
        <f t="shared" si="113"/>
        <v>1000</v>
      </c>
      <c r="AP126" s="118">
        <f t="shared" si="113"/>
        <v>1000</v>
      </c>
      <c r="AQ126" s="118">
        <f t="shared" si="113"/>
        <v>1000</v>
      </c>
      <c r="AR126" s="118">
        <f t="shared" si="113"/>
        <v>1000</v>
      </c>
      <c r="AS126" s="118">
        <f t="shared" si="113"/>
        <v>1000</v>
      </c>
      <c r="AT126" s="118">
        <f t="shared" si="114"/>
        <v>1000</v>
      </c>
      <c r="AU126" s="118">
        <f t="shared" si="114"/>
        <v>1000</v>
      </c>
      <c r="AV126" s="118">
        <f t="shared" si="114"/>
        <v>1000</v>
      </c>
      <c r="AW126" s="118">
        <f t="shared" si="114"/>
        <v>1000</v>
      </c>
      <c r="AX126" s="118">
        <f t="shared" si="114"/>
        <v>1000</v>
      </c>
      <c r="AY126" s="118">
        <f t="shared" si="114"/>
        <v>1000</v>
      </c>
      <c r="AZ126" s="118">
        <f t="shared" si="114"/>
        <v>1000</v>
      </c>
      <c r="BA126" s="118">
        <f t="shared" si="114"/>
        <v>1000</v>
      </c>
      <c r="BB126" s="118">
        <f t="shared" si="114"/>
        <v>1000</v>
      </c>
      <c r="BC126" s="118">
        <f t="shared" si="114"/>
        <v>1000</v>
      </c>
      <c r="BD126" s="118">
        <f t="shared" si="115"/>
        <v>1000</v>
      </c>
      <c r="BE126" s="118">
        <f t="shared" si="115"/>
        <v>1000</v>
      </c>
      <c r="BF126" s="118">
        <f t="shared" si="115"/>
        <v>1000</v>
      </c>
      <c r="BG126" s="118">
        <f t="shared" si="115"/>
        <v>1000</v>
      </c>
      <c r="BH126" s="118">
        <f t="shared" si="115"/>
        <v>1000</v>
      </c>
      <c r="BI126" s="118">
        <f t="shared" si="115"/>
        <v>1000</v>
      </c>
      <c r="BJ126" s="118">
        <f t="shared" si="115"/>
        <v>1000</v>
      </c>
      <c r="BK126" s="118">
        <f t="shared" si="115"/>
        <v>1000</v>
      </c>
      <c r="BL126" s="118">
        <f t="shared" si="115"/>
        <v>1000</v>
      </c>
      <c r="BM126" s="118">
        <f t="shared" si="115"/>
        <v>1000</v>
      </c>
    </row>
    <row r="127" spans="4:65">
      <c r="D127">
        <v>37</v>
      </c>
      <c r="E127" t="s">
        <v>159</v>
      </c>
      <c r="F127" s="118">
        <f t="shared" si="110"/>
        <v>0</v>
      </c>
      <c r="G127" s="118">
        <f t="shared" si="110"/>
        <v>0</v>
      </c>
      <c r="H127" s="118">
        <f t="shared" si="110"/>
        <v>0</v>
      </c>
      <c r="I127" s="118">
        <f t="shared" si="110"/>
        <v>0</v>
      </c>
      <c r="J127" s="118">
        <f t="shared" si="110"/>
        <v>0</v>
      </c>
      <c r="K127" s="118">
        <f t="shared" si="110"/>
        <v>0</v>
      </c>
      <c r="L127" s="118">
        <f t="shared" si="110"/>
        <v>0</v>
      </c>
      <c r="M127" s="118">
        <f t="shared" si="110"/>
        <v>500</v>
      </c>
      <c r="N127" s="118">
        <f t="shared" si="110"/>
        <v>500</v>
      </c>
      <c r="O127" s="118">
        <f t="shared" si="110"/>
        <v>500</v>
      </c>
      <c r="P127" s="118">
        <f t="shared" si="111"/>
        <v>500</v>
      </c>
      <c r="Q127" s="118">
        <f t="shared" si="111"/>
        <v>500</v>
      </c>
      <c r="R127" s="118">
        <f t="shared" si="111"/>
        <v>500</v>
      </c>
      <c r="S127" s="118">
        <f t="shared" si="111"/>
        <v>500</v>
      </c>
      <c r="T127" s="118">
        <f t="shared" si="111"/>
        <v>500</v>
      </c>
      <c r="U127" s="118">
        <f t="shared" si="111"/>
        <v>500</v>
      </c>
      <c r="V127" s="118">
        <f t="shared" si="111"/>
        <v>500</v>
      </c>
      <c r="W127" s="118">
        <f t="shared" si="111"/>
        <v>500</v>
      </c>
      <c r="X127" s="118">
        <f t="shared" si="111"/>
        <v>500</v>
      </c>
      <c r="Y127" s="118">
        <f t="shared" si="111"/>
        <v>1250</v>
      </c>
      <c r="Z127" s="118">
        <f t="shared" si="112"/>
        <v>250</v>
      </c>
      <c r="AA127" s="118">
        <f t="shared" si="112"/>
        <v>250</v>
      </c>
      <c r="AB127" s="118">
        <f t="shared" si="112"/>
        <v>250</v>
      </c>
      <c r="AC127" s="118">
        <f t="shared" si="112"/>
        <v>250</v>
      </c>
      <c r="AD127" s="118">
        <f t="shared" si="112"/>
        <v>250</v>
      </c>
      <c r="AE127" s="118">
        <f t="shared" si="112"/>
        <v>250</v>
      </c>
      <c r="AF127" s="118">
        <f t="shared" si="112"/>
        <v>250</v>
      </c>
      <c r="AG127" s="118">
        <f t="shared" si="112"/>
        <v>250</v>
      </c>
      <c r="AH127" s="118">
        <f t="shared" si="112"/>
        <v>250</v>
      </c>
      <c r="AI127" s="118">
        <f t="shared" si="112"/>
        <v>250</v>
      </c>
      <c r="AJ127" s="118">
        <f t="shared" si="113"/>
        <v>250</v>
      </c>
      <c r="AK127" s="118">
        <f t="shared" si="113"/>
        <v>250</v>
      </c>
      <c r="AL127" s="118">
        <f t="shared" si="113"/>
        <v>250</v>
      </c>
      <c r="AM127" s="118">
        <f t="shared" si="113"/>
        <v>250</v>
      </c>
      <c r="AN127" s="118">
        <f t="shared" si="113"/>
        <v>250</v>
      </c>
      <c r="AO127" s="118">
        <f t="shared" si="113"/>
        <v>250</v>
      </c>
      <c r="AP127" s="118">
        <f t="shared" si="113"/>
        <v>250</v>
      </c>
      <c r="AQ127" s="118">
        <f t="shared" si="113"/>
        <v>250</v>
      </c>
      <c r="AR127" s="118">
        <f t="shared" si="113"/>
        <v>250</v>
      </c>
      <c r="AS127" s="118">
        <f t="shared" si="113"/>
        <v>250</v>
      </c>
      <c r="AT127" s="118">
        <f t="shared" si="114"/>
        <v>250</v>
      </c>
      <c r="AU127" s="118">
        <f t="shared" si="114"/>
        <v>250</v>
      </c>
      <c r="AV127" s="118">
        <f t="shared" si="114"/>
        <v>250</v>
      </c>
      <c r="AW127" s="118">
        <f t="shared" si="114"/>
        <v>250</v>
      </c>
      <c r="AX127" s="118">
        <f t="shared" si="114"/>
        <v>250</v>
      </c>
      <c r="AY127" s="118">
        <f t="shared" si="114"/>
        <v>250</v>
      </c>
      <c r="AZ127" s="118">
        <f t="shared" si="114"/>
        <v>250</v>
      </c>
      <c r="BA127" s="118">
        <f t="shared" si="114"/>
        <v>250</v>
      </c>
      <c r="BB127" s="118">
        <f t="shared" si="114"/>
        <v>250</v>
      </c>
      <c r="BC127" s="118">
        <f t="shared" si="114"/>
        <v>250</v>
      </c>
      <c r="BD127" s="118">
        <f t="shared" si="115"/>
        <v>250</v>
      </c>
      <c r="BE127" s="118">
        <f t="shared" si="115"/>
        <v>250</v>
      </c>
      <c r="BF127" s="118">
        <f t="shared" si="115"/>
        <v>250</v>
      </c>
      <c r="BG127" s="118">
        <f t="shared" si="115"/>
        <v>250</v>
      </c>
      <c r="BH127" s="118">
        <f t="shared" si="115"/>
        <v>250</v>
      </c>
      <c r="BI127" s="118">
        <f t="shared" si="115"/>
        <v>250</v>
      </c>
      <c r="BJ127" s="118">
        <f t="shared" si="115"/>
        <v>250</v>
      </c>
      <c r="BK127" s="118">
        <f t="shared" si="115"/>
        <v>250</v>
      </c>
      <c r="BL127" s="118">
        <f t="shared" si="115"/>
        <v>250</v>
      </c>
      <c r="BM127" s="118">
        <f t="shared" si="115"/>
        <v>250</v>
      </c>
    </row>
    <row r="128" spans="4:65">
      <c r="D128">
        <v>38</v>
      </c>
      <c r="E128" t="s">
        <v>160</v>
      </c>
      <c r="F128" s="118">
        <f t="shared" si="110"/>
        <v>0</v>
      </c>
      <c r="G128" s="118">
        <f t="shared" si="110"/>
        <v>0</v>
      </c>
      <c r="H128" s="118">
        <f t="shared" si="110"/>
        <v>0</v>
      </c>
      <c r="I128" s="118">
        <f t="shared" si="110"/>
        <v>0</v>
      </c>
      <c r="J128" s="118">
        <f t="shared" si="110"/>
        <v>0</v>
      </c>
      <c r="K128" s="118">
        <f t="shared" si="110"/>
        <v>0</v>
      </c>
      <c r="L128" s="118">
        <f t="shared" si="110"/>
        <v>0</v>
      </c>
      <c r="M128" s="118">
        <f t="shared" si="110"/>
        <v>0</v>
      </c>
      <c r="N128" s="118">
        <f t="shared" si="110"/>
        <v>0</v>
      </c>
      <c r="O128" s="118">
        <f t="shared" si="110"/>
        <v>0</v>
      </c>
      <c r="P128" s="118">
        <f t="shared" si="111"/>
        <v>0</v>
      </c>
      <c r="Q128" s="118">
        <f t="shared" si="111"/>
        <v>0</v>
      </c>
      <c r="R128" s="118">
        <f t="shared" si="111"/>
        <v>0</v>
      </c>
      <c r="S128" s="118">
        <f t="shared" si="111"/>
        <v>0</v>
      </c>
      <c r="T128" s="118">
        <f t="shared" si="111"/>
        <v>0</v>
      </c>
      <c r="U128" s="118">
        <f t="shared" si="111"/>
        <v>0</v>
      </c>
      <c r="V128" s="118">
        <f t="shared" si="111"/>
        <v>0</v>
      </c>
      <c r="W128" s="118">
        <f t="shared" si="111"/>
        <v>0</v>
      </c>
      <c r="X128" s="118">
        <f t="shared" si="111"/>
        <v>0</v>
      </c>
      <c r="Y128" s="118">
        <f t="shared" si="111"/>
        <v>0</v>
      </c>
      <c r="Z128" s="118">
        <f t="shared" si="112"/>
        <v>0</v>
      </c>
      <c r="AA128" s="118">
        <f t="shared" si="112"/>
        <v>0</v>
      </c>
      <c r="AB128" s="118">
        <f t="shared" si="112"/>
        <v>0</v>
      </c>
      <c r="AC128" s="118">
        <f t="shared" si="112"/>
        <v>0</v>
      </c>
      <c r="AD128" s="118">
        <f t="shared" si="112"/>
        <v>0</v>
      </c>
      <c r="AE128" s="118">
        <f t="shared" si="112"/>
        <v>0</v>
      </c>
      <c r="AF128" s="118">
        <f t="shared" si="112"/>
        <v>0</v>
      </c>
      <c r="AG128" s="118">
        <f t="shared" si="112"/>
        <v>0</v>
      </c>
      <c r="AH128" s="118">
        <f t="shared" si="112"/>
        <v>0</v>
      </c>
      <c r="AI128" s="118">
        <f t="shared" si="112"/>
        <v>0</v>
      </c>
      <c r="AJ128" s="118">
        <f t="shared" si="113"/>
        <v>0</v>
      </c>
      <c r="AK128" s="118">
        <f t="shared" si="113"/>
        <v>0</v>
      </c>
      <c r="AL128" s="118">
        <f t="shared" si="113"/>
        <v>0</v>
      </c>
      <c r="AM128" s="118">
        <f t="shared" si="113"/>
        <v>0</v>
      </c>
      <c r="AN128" s="118">
        <f t="shared" si="113"/>
        <v>0</v>
      </c>
      <c r="AO128" s="118">
        <f t="shared" si="113"/>
        <v>0</v>
      </c>
      <c r="AP128" s="118">
        <f t="shared" si="113"/>
        <v>0</v>
      </c>
      <c r="AQ128" s="118">
        <f t="shared" si="113"/>
        <v>0</v>
      </c>
      <c r="AR128" s="118">
        <f t="shared" si="113"/>
        <v>0</v>
      </c>
      <c r="AS128" s="118">
        <f t="shared" si="113"/>
        <v>0</v>
      </c>
      <c r="AT128" s="118">
        <f t="shared" si="114"/>
        <v>0</v>
      </c>
      <c r="AU128" s="118">
        <f t="shared" si="114"/>
        <v>0</v>
      </c>
      <c r="AV128" s="118">
        <f t="shared" si="114"/>
        <v>0</v>
      </c>
      <c r="AW128" s="118">
        <f t="shared" si="114"/>
        <v>0</v>
      </c>
      <c r="AX128" s="118">
        <f t="shared" si="114"/>
        <v>0</v>
      </c>
      <c r="AY128" s="118">
        <f t="shared" si="114"/>
        <v>0</v>
      </c>
      <c r="AZ128" s="118">
        <f t="shared" si="114"/>
        <v>0</v>
      </c>
      <c r="BA128" s="118">
        <f t="shared" si="114"/>
        <v>0</v>
      </c>
      <c r="BB128" s="118">
        <f t="shared" si="114"/>
        <v>0</v>
      </c>
      <c r="BC128" s="118">
        <f t="shared" si="114"/>
        <v>0</v>
      </c>
      <c r="BD128" s="118">
        <f t="shared" si="115"/>
        <v>0</v>
      </c>
      <c r="BE128" s="118">
        <f t="shared" si="115"/>
        <v>0</v>
      </c>
      <c r="BF128" s="118">
        <f t="shared" si="115"/>
        <v>0</v>
      </c>
      <c r="BG128" s="118">
        <f t="shared" si="115"/>
        <v>0</v>
      </c>
      <c r="BH128" s="118">
        <f t="shared" si="115"/>
        <v>0</v>
      </c>
      <c r="BI128" s="118">
        <f t="shared" si="115"/>
        <v>0</v>
      </c>
      <c r="BJ128" s="118">
        <f t="shared" si="115"/>
        <v>0</v>
      </c>
      <c r="BK128" s="118">
        <f t="shared" si="115"/>
        <v>0</v>
      </c>
      <c r="BL128" s="118">
        <f t="shared" si="115"/>
        <v>0</v>
      </c>
      <c r="BM128" s="118">
        <f t="shared" si="115"/>
        <v>0</v>
      </c>
    </row>
    <row r="129" spans="4:65">
      <c r="D129">
        <v>39</v>
      </c>
      <c r="E129" t="s">
        <v>161</v>
      </c>
      <c r="F129" s="118">
        <f t="shared" si="110"/>
        <v>0</v>
      </c>
      <c r="G129" s="118">
        <f t="shared" si="110"/>
        <v>0</v>
      </c>
      <c r="H129" s="118">
        <f t="shared" si="110"/>
        <v>0</v>
      </c>
      <c r="I129" s="118">
        <f t="shared" si="110"/>
        <v>0</v>
      </c>
      <c r="J129" s="118">
        <f t="shared" si="110"/>
        <v>0</v>
      </c>
      <c r="K129" s="118">
        <f t="shared" si="110"/>
        <v>0</v>
      </c>
      <c r="L129" s="118">
        <f t="shared" si="110"/>
        <v>0</v>
      </c>
      <c r="M129" s="118">
        <f t="shared" si="110"/>
        <v>0</v>
      </c>
      <c r="N129" s="118">
        <f t="shared" si="110"/>
        <v>0</v>
      </c>
      <c r="O129" s="118">
        <f t="shared" si="110"/>
        <v>0</v>
      </c>
      <c r="P129" s="118">
        <f t="shared" si="111"/>
        <v>0</v>
      </c>
      <c r="Q129" s="118">
        <f t="shared" si="111"/>
        <v>0</v>
      </c>
      <c r="R129" s="118">
        <f t="shared" si="111"/>
        <v>0</v>
      </c>
      <c r="S129" s="118">
        <f t="shared" si="111"/>
        <v>0</v>
      </c>
      <c r="T129" s="118">
        <f t="shared" si="111"/>
        <v>0</v>
      </c>
      <c r="U129" s="118">
        <f t="shared" si="111"/>
        <v>0</v>
      </c>
      <c r="V129" s="118">
        <f t="shared" si="111"/>
        <v>0</v>
      </c>
      <c r="W129" s="118">
        <f t="shared" si="111"/>
        <v>0</v>
      </c>
      <c r="X129" s="118">
        <f t="shared" si="111"/>
        <v>0</v>
      </c>
      <c r="Y129" s="118">
        <f t="shared" si="111"/>
        <v>0</v>
      </c>
      <c r="Z129" s="118">
        <f t="shared" si="112"/>
        <v>0</v>
      </c>
      <c r="AA129" s="118">
        <f t="shared" si="112"/>
        <v>0</v>
      </c>
      <c r="AB129" s="118">
        <f t="shared" si="112"/>
        <v>0</v>
      </c>
      <c r="AC129" s="118">
        <f t="shared" si="112"/>
        <v>0</v>
      </c>
      <c r="AD129" s="118">
        <f t="shared" si="112"/>
        <v>0</v>
      </c>
      <c r="AE129" s="118">
        <f t="shared" si="112"/>
        <v>0</v>
      </c>
      <c r="AF129" s="118">
        <f t="shared" si="112"/>
        <v>0</v>
      </c>
      <c r="AG129" s="118">
        <f t="shared" si="112"/>
        <v>0</v>
      </c>
      <c r="AH129" s="118">
        <f t="shared" si="112"/>
        <v>0</v>
      </c>
      <c r="AI129" s="118">
        <f t="shared" si="112"/>
        <v>0</v>
      </c>
      <c r="AJ129" s="118">
        <f t="shared" si="113"/>
        <v>0</v>
      </c>
      <c r="AK129" s="118">
        <f t="shared" si="113"/>
        <v>0</v>
      </c>
      <c r="AL129" s="118">
        <f t="shared" si="113"/>
        <v>0</v>
      </c>
      <c r="AM129" s="118">
        <f t="shared" si="113"/>
        <v>0</v>
      </c>
      <c r="AN129" s="118">
        <f t="shared" si="113"/>
        <v>0</v>
      </c>
      <c r="AO129" s="118">
        <f t="shared" si="113"/>
        <v>0</v>
      </c>
      <c r="AP129" s="118">
        <f t="shared" si="113"/>
        <v>0</v>
      </c>
      <c r="AQ129" s="118">
        <f t="shared" si="113"/>
        <v>0</v>
      </c>
      <c r="AR129" s="118">
        <f t="shared" si="113"/>
        <v>0</v>
      </c>
      <c r="AS129" s="118">
        <f t="shared" si="113"/>
        <v>0</v>
      </c>
      <c r="AT129" s="118">
        <f t="shared" si="114"/>
        <v>0</v>
      </c>
      <c r="AU129" s="118">
        <f t="shared" si="114"/>
        <v>0</v>
      </c>
      <c r="AV129" s="118">
        <f t="shared" si="114"/>
        <v>0</v>
      </c>
      <c r="AW129" s="118">
        <f t="shared" si="114"/>
        <v>0</v>
      </c>
      <c r="AX129" s="118">
        <f t="shared" si="114"/>
        <v>0</v>
      </c>
      <c r="AY129" s="118">
        <f t="shared" si="114"/>
        <v>0</v>
      </c>
      <c r="AZ129" s="118">
        <f t="shared" si="114"/>
        <v>0</v>
      </c>
      <c r="BA129" s="118">
        <f t="shared" si="114"/>
        <v>0</v>
      </c>
      <c r="BB129" s="118">
        <f t="shared" si="114"/>
        <v>0</v>
      </c>
      <c r="BC129" s="118">
        <f t="shared" si="114"/>
        <v>0</v>
      </c>
      <c r="BD129" s="118">
        <f t="shared" si="115"/>
        <v>0</v>
      </c>
      <c r="BE129" s="118">
        <f t="shared" si="115"/>
        <v>0</v>
      </c>
      <c r="BF129" s="118">
        <f t="shared" si="115"/>
        <v>0</v>
      </c>
      <c r="BG129" s="118">
        <f t="shared" si="115"/>
        <v>0</v>
      </c>
      <c r="BH129" s="118">
        <f t="shared" si="115"/>
        <v>0</v>
      </c>
      <c r="BI129" s="118">
        <f t="shared" si="115"/>
        <v>0</v>
      </c>
      <c r="BJ129" s="118">
        <f t="shared" si="115"/>
        <v>0</v>
      </c>
      <c r="BK129" s="118">
        <f t="shared" si="115"/>
        <v>0</v>
      </c>
      <c r="BL129" s="118">
        <f t="shared" si="115"/>
        <v>0</v>
      </c>
      <c r="BM129" s="118">
        <f t="shared" si="115"/>
        <v>0</v>
      </c>
    </row>
    <row r="130" spans="4:65" ht="17" thickBot="1">
      <c r="D130">
        <v>40</v>
      </c>
      <c r="E130" s="117" t="s">
        <v>149</v>
      </c>
      <c r="F130" s="119">
        <f t="shared" ref="F130:AX130" si="116">IF(F$88=0,0,VLOOKUP($D130,$D$5:$BN$85,F$88+2,0))</f>
        <v>1416.6666666666667</v>
      </c>
      <c r="G130" s="119">
        <f t="shared" si="116"/>
        <v>1416.6666666666667</v>
      </c>
      <c r="H130" s="119">
        <f t="shared" si="116"/>
        <v>1416.6666666666667</v>
      </c>
      <c r="I130" s="119">
        <f t="shared" si="116"/>
        <v>1416.6666666666667</v>
      </c>
      <c r="J130" s="119">
        <f t="shared" si="116"/>
        <v>1416.6666666666667</v>
      </c>
      <c r="K130" s="119">
        <f t="shared" si="116"/>
        <v>3416.6666666666665</v>
      </c>
      <c r="L130" s="119">
        <f t="shared" si="116"/>
        <v>3416.6666666666665</v>
      </c>
      <c r="M130" s="119">
        <f t="shared" si="116"/>
        <v>4500</v>
      </c>
      <c r="N130" s="119">
        <f t="shared" si="116"/>
        <v>4500</v>
      </c>
      <c r="O130" s="119">
        <f t="shared" si="116"/>
        <v>4500</v>
      </c>
      <c r="P130" s="119">
        <f t="shared" si="116"/>
        <v>4500</v>
      </c>
      <c r="Q130" s="119">
        <f t="shared" si="116"/>
        <v>6500</v>
      </c>
      <c r="R130" s="119">
        <f t="shared" si="116"/>
        <v>6500</v>
      </c>
      <c r="S130" s="119">
        <f t="shared" si="116"/>
        <v>6500</v>
      </c>
      <c r="T130" s="119">
        <f t="shared" si="116"/>
        <v>6500</v>
      </c>
      <c r="U130" s="119">
        <f t="shared" si="116"/>
        <v>6500</v>
      </c>
      <c r="V130" s="119">
        <f t="shared" si="116"/>
        <v>6500</v>
      </c>
      <c r="W130" s="119">
        <f t="shared" si="116"/>
        <v>6500</v>
      </c>
      <c r="X130" s="119">
        <f t="shared" si="116"/>
        <v>6500</v>
      </c>
      <c r="Y130" s="119">
        <f t="shared" si="116"/>
        <v>7250</v>
      </c>
      <c r="Z130" s="119">
        <f t="shared" si="116"/>
        <v>6250</v>
      </c>
      <c r="AA130" s="119">
        <f t="shared" si="116"/>
        <v>6250</v>
      </c>
      <c r="AB130" s="119">
        <f t="shared" si="116"/>
        <v>6250</v>
      </c>
      <c r="AC130" s="119">
        <f t="shared" si="116"/>
        <v>7250</v>
      </c>
      <c r="AD130" s="119">
        <f t="shared" si="116"/>
        <v>7250</v>
      </c>
      <c r="AE130" s="119">
        <f t="shared" si="116"/>
        <v>7250</v>
      </c>
      <c r="AF130" s="119">
        <f t="shared" si="116"/>
        <v>7250</v>
      </c>
      <c r="AG130" s="119">
        <f t="shared" si="116"/>
        <v>7250</v>
      </c>
      <c r="AH130" s="119">
        <f t="shared" si="116"/>
        <v>7250</v>
      </c>
      <c r="AI130" s="119">
        <f t="shared" si="116"/>
        <v>7250</v>
      </c>
      <c r="AJ130" s="119">
        <f t="shared" si="116"/>
        <v>7250</v>
      </c>
      <c r="AK130" s="119">
        <f t="shared" si="116"/>
        <v>7250</v>
      </c>
      <c r="AL130" s="119">
        <f t="shared" si="116"/>
        <v>7250</v>
      </c>
      <c r="AM130" s="119">
        <f t="shared" si="116"/>
        <v>7250</v>
      </c>
      <c r="AN130" s="119">
        <f t="shared" si="116"/>
        <v>7250</v>
      </c>
      <c r="AO130" s="119">
        <f t="shared" si="116"/>
        <v>7250</v>
      </c>
      <c r="AP130" s="119">
        <f t="shared" si="116"/>
        <v>7250</v>
      </c>
      <c r="AQ130" s="119">
        <f t="shared" si="116"/>
        <v>7250</v>
      </c>
      <c r="AR130" s="119">
        <f t="shared" si="116"/>
        <v>7250</v>
      </c>
      <c r="AS130" s="119">
        <f t="shared" si="116"/>
        <v>7250</v>
      </c>
      <c r="AT130" s="119">
        <f t="shared" si="116"/>
        <v>7250</v>
      </c>
      <c r="AU130" s="119">
        <f t="shared" si="116"/>
        <v>7250</v>
      </c>
      <c r="AV130" s="119">
        <f t="shared" si="116"/>
        <v>7250</v>
      </c>
      <c r="AW130" s="119">
        <f t="shared" si="116"/>
        <v>7250</v>
      </c>
      <c r="AX130" s="119">
        <f t="shared" si="116"/>
        <v>7250</v>
      </c>
      <c r="AY130" s="119">
        <f t="shared" ref="AY130:BM130" si="117">IF(AY$88=0,0,VLOOKUP($D130,$D$5:$BN$85,AY$88+2,0))</f>
        <v>7250</v>
      </c>
      <c r="AZ130" s="119">
        <f t="shared" si="117"/>
        <v>7250</v>
      </c>
      <c r="BA130" s="119">
        <f t="shared" si="117"/>
        <v>7250</v>
      </c>
      <c r="BB130" s="119">
        <f t="shared" si="117"/>
        <v>7250</v>
      </c>
      <c r="BC130" s="119">
        <f t="shared" si="117"/>
        <v>7250</v>
      </c>
      <c r="BD130" s="119">
        <f t="shared" si="117"/>
        <v>7250</v>
      </c>
      <c r="BE130" s="119">
        <f t="shared" si="117"/>
        <v>7250</v>
      </c>
      <c r="BF130" s="119">
        <f t="shared" si="117"/>
        <v>7250</v>
      </c>
      <c r="BG130" s="119">
        <f t="shared" si="117"/>
        <v>7250</v>
      </c>
      <c r="BH130" s="119">
        <f t="shared" si="117"/>
        <v>7250</v>
      </c>
      <c r="BI130" s="119">
        <f t="shared" si="117"/>
        <v>7250</v>
      </c>
      <c r="BJ130" s="119">
        <f t="shared" si="117"/>
        <v>7250</v>
      </c>
      <c r="BK130" s="119">
        <f t="shared" si="117"/>
        <v>7250</v>
      </c>
      <c r="BL130" s="119">
        <f t="shared" si="117"/>
        <v>7250</v>
      </c>
      <c r="BM130" s="119">
        <f t="shared" si="117"/>
        <v>4250</v>
      </c>
    </row>
    <row r="131" spans="4:65" ht="17" thickTop="1">
      <c r="D131">
        <v>41</v>
      </c>
    </row>
    <row r="132" spans="4:65">
      <c r="D132">
        <v>42</v>
      </c>
      <c r="F132" s="115" t="str">
        <f>F$89</f>
        <v>$</v>
      </c>
      <c r="G132" s="115" t="str">
        <f t="shared" ref="G132:BM132" si="118">G$89</f>
        <v>$</v>
      </c>
      <c r="H132" s="115" t="str">
        <f t="shared" si="118"/>
        <v>$</v>
      </c>
      <c r="I132" s="115" t="str">
        <f t="shared" si="118"/>
        <v>$</v>
      </c>
      <c r="J132" s="115" t="str">
        <f t="shared" si="118"/>
        <v>$</v>
      </c>
      <c r="K132" s="115" t="str">
        <f t="shared" si="118"/>
        <v>$</v>
      </c>
      <c r="L132" s="115" t="str">
        <f t="shared" si="118"/>
        <v>$</v>
      </c>
      <c r="M132" s="115" t="str">
        <f t="shared" si="118"/>
        <v>$</v>
      </c>
      <c r="N132" s="115" t="str">
        <f t="shared" si="118"/>
        <v>$</v>
      </c>
      <c r="O132" s="115" t="str">
        <f t="shared" si="118"/>
        <v>$</v>
      </c>
      <c r="P132" s="115" t="str">
        <f t="shared" si="118"/>
        <v>$</v>
      </c>
      <c r="Q132" s="115" t="str">
        <f t="shared" si="118"/>
        <v>$</v>
      </c>
      <c r="R132" s="115" t="str">
        <f t="shared" si="118"/>
        <v>$</v>
      </c>
      <c r="S132" s="115" t="str">
        <f t="shared" si="118"/>
        <v>$</v>
      </c>
      <c r="T132" s="115" t="str">
        <f t="shared" si="118"/>
        <v>$</v>
      </c>
      <c r="U132" s="115" t="str">
        <f t="shared" si="118"/>
        <v>$</v>
      </c>
      <c r="V132" s="115" t="str">
        <f t="shared" si="118"/>
        <v>$</v>
      </c>
      <c r="W132" s="115" t="str">
        <f t="shared" si="118"/>
        <v>$</v>
      </c>
      <c r="X132" s="115" t="str">
        <f t="shared" si="118"/>
        <v>$</v>
      </c>
      <c r="Y132" s="115" t="str">
        <f t="shared" si="118"/>
        <v>$</v>
      </c>
      <c r="Z132" s="115" t="str">
        <f t="shared" si="118"/>
        <v>$</v>
      </c>
      <c r="AA132" s="115" t="str">
        <f t="shared" si="118"/>
        <v>$</v>
      </c>
      <c r="AB132" s="115" t="str">
        <f t="shared" si="118"/>
        <v>$</v>
      </c>
      <c r="AC132" s="115" t="str">
        <f t="shared" si="118"/>
        <v>$</v>
      </c>
      <c r="AD132" s="115" t="str">
        <f t="shared" si="118"/>
        <v>$</v>
      </c>
      <c r="AE132" s="115" t="str">
        <f t="shared" si="118"/>
        <v>$</v>
      </c>
      <c r="AF132" s="115" t="str">
        <f t="shared" si="118"/>
        <v>$</v>
      </c>
      <c r="AG132" s="115" t="str">
        <f t="shared" si="118"/>
        <v>$</v>
      </c>
      <c r="AH132" s="115" t="str">
        <f t="shared" si="118"/>
        <v>$</v>
      </c>
      <c r="AI132" s="115" t="str">
        <f t="shared" si="118"/>
        <v>$</v>
      </c>
      <c r="AJ132" s="115" t="str">
        <f t="shared" si="118"/>
        <v>$</v>
      </c>
      <c r="AK132" s="115" t="str">
        <f t="shared" si="118"/>
        <v>$</v>
      </c>
      <c r="AL132" s="115" t="str">
        <f t="shared" si="118"/>
        <v>$</v>
      </c>
      <c r="AM132" s="115" t="str">
        <f t="shared" si="118"/>
        <v>$</v>
      </c>
      <c r="AN132" s="115" t="str">
        <f t="shared" si="118"/>
        <v>$</v>
      </c>
      <c r="AO132" s="115" t="str">
        <f t="shared" si="118"/>
        <v>$</v>
      </c>
      <c r="AP132" s="115" t="str">
        <f t="shared" si="118"/>
        <v>$</v>
      </c>
      <c r="AQ132" s="115" t="str">
        <f t="shared" si="118"/>
        <v>$</v>
      </c>
      <c r="AR132" s="115" t="str">
        <f t="shared" si="118"/>
        <v>$</v>
      </c>
      <c r="AS132" s="115" t="str">
        <f t="shared" si="118"/>
        <v>$</v>
      </c>
      <c r="AT132" s="115" t="str">
        <f t="shared" si="118"/>
        <v>$</v>
      </c>
      <c r="AU132" s="115" t="str">
        <f t="shared" si="118"/>
        <v>$</v>
      </c>
      <c r="AV132" s="115" t="str">
        <f t="shared" si="118"/>
        <v>$</v>
      </c>
      <c r="AW132" s="115" t="str">
        <f t="shared" si="118"/>
        <v>$</v>
      </c>
      <c r="AX132" s="115" t="str">
        <f t="shared" si="118"/>
        <v>$</v>
      </c>
      <c r="AY132" s="115" t="str">
        <f t="shared" si="118"/>
        <v>$</v>
      </c>
      <c r="AZ132" s="115" t="str">
        <f t="shared" si="118"/>
        <v>$</v>
      </c>
      <c r="BA132" s="115" t="str">
        <f t="shared" si="118"/>
        <v>$</v>
      </c>
      <c r="BB132" s="115" t="str">
        <f t="shared" si="118"/>
        <v>$</v>
      </c>
      <c r="BC132" s="115" t="str">
        <f t="shared" si="118"/>
        <v>$</v>
      </c>
      <c r="BD132" s="115" t="str">
        <f t="shared" si="118"/>
        <v>$</v>
      </c>
      <c r="BE132" s="115" t="str">
        <f t="shared" si="118"/>
        <v>$</v>
      </c>
      <c r="BF132" s="115" t="str">
        <f t="shared" si="118"/>
        <v>$</v>
      </c>
      <c r="BG132" s="115" t="str">
        <f t="shared" si="118"/>
        <v>$</v>
      </c>
      <c r="BH132" s="115" t="str">
        <f t="shared" si="118"/>
        <v>$</v>
      </c>
      <c r="BI132" s="115" t="str">
        <f t="shared" si="118"/>
        <v>$</v>
      </c>
      <c r="BJ132" s="115" t="str">
        <f t="shared" si="118"/>
        <v>$</v>
      </c>
      <c r="BK132" s="115" t="str">
        <f t="shared" si="118"/>
        <v>$</v>
      </c>
      <c r="BL132" s="115" t="str">
        <f t="shared" si="118"/>
        <v>$</v>
      </c>
      <c r="BM132" s="115" t="str">
        <f t="shared" si="118"/>
        <v>$</v>
      </c>
    </row>
    <row r="133" spans="4:65">
      <c r="D133">
        <v>43</v>
      </c>
      <c r="F133" s="116">
        <f>F$90</f>
        <v>44927</v>
      </c>
      <c r="G133" s="116">
        <f t="shared" ref="G133:BM133" si="119">G$90</f>
        <v>44958</v>
      </c>
      <c r="H133" s="116">
        <f t="shared" si="119"/>
        <v>44986</v>
      </c>
      <c r="I133" s="116">
        <f t="shared" si="119"/>
        <v>45017</v>
      </c>
      <c r="J133" s="116">
        <f t="shared" si="119"/>
        <v>45047</v>
      </c>
      <c r="K133" s="116">
        <f t="shared" si="119"/>
        <v>45078</v>
      </c>
      <c r="L133" s="116">
        <f t="shared" si="119"/>
        <v>45108</v>
      </c>
      <c r="M133" s="116">
        <f t="shared" si="119"/>
        <v>45139</v>
      </c>
      <c r="N133" s="116">
        <f t="shared" si="119"/>
        <v>45170</v>
      </c>
      <c r="O133" s="116">
        <f t="shared" si="119"/>
        <v>45200</v>
      </c>
      <c r="P133" s="116">
        <f t="shared" si="119"/>
        <v>45231</v>
      </c>
      <c r="Q133" s="116">
        <f t="shared" si="119"/>
        <v>45261</v>
      </c>
      <c r="R133" s="116">
        <f t="shared" si="119"/>
        <v>45292</v>
      </c>
      <c r="S133" s="116">
        <f t="shared" si="119"/>
        <v>45323</v>
      </c>
      <c r="T133" s="116">
        <f t="shared" si="119"/>
        <v>45352</v>
      </c>
      <c r="U133" s="116">
        <f t="shared" si="119"/>
        <v>45383</v>
      </c>
      <c r="V133" s="116">
        <f t="shared" si="119"/>
        <v>45413</v>
      </c>
      <c r="W133" s="116">
        <f t="shared" si="119"/>
        <v>45444</v>
      </c>
      <c r="X133" s="116">
        <f t="shared" si="119"/>
        <v>45474</v>
      </c>
      <c r="Y133" s="116">
        <f t="shared" si="119"/>
        <v>45505</v>
      </c>
      <c r="Z133" s="116">
        <f t="shared" si="119"/>
        <v>45536</v>
      </c>
      <c r="AA133" s="116">
        <f t="shared" si="119"/>
        <v>45566</v>
      </c>
      <c r="AB133" s="116">
        <f t="shared" si="119"/>
        <v>45597</v>
      </c>
      <c r="AC133" s="116">
        <f t="shared" si="119"/>
        <v>45627</v>
      </c>
      <c r="AD133" s="116">
        <f t="shared" si="119"/>
        <v>45658</v>
      </c>
      <c r="AE133" s="116">
        <f t="shared" si="119"/>
        <v>45689</v>
      </c>
      <c r="AF133" s="116">
        <f t="shared" si="119"/>
        <v>45717</v>
      </c>
      <c r="AG133" s="116">
        <f t="shared" si="119"/>
        <v>45748</v>
      </c>
      <c r="AH133" s="116">
        <f t="shared" si="119"/>
        <v>45778</v>
      </c>
      <c r="AI133" s="116">
        <f t="shared" si="119"/>
        <v>45809</v>
      </c>
      <c r="AJ133" s="116">
        <f t="shared" si="119"/>
        <v>45839</v>
      </c>
      <c r="AK133" s="116">
        <f t="shared" si="119"/>
        <v>45870</v>
      </c>
      <c r="AL133" s="116">
        <f t="shared" si="119"/>
        <v>45901</v>
      </c>
      <c r="AM133" s="116">
        <f t="shared" si="119"/>
        <v>45931</v>
      </c>
      <c r="AN133" s="116">
        <f t="shared" si="119"/>
        <v>45962</v>
      </c>
      <c r="AO133" s="116">
        <f t="shared" si="119"/>
        <v>45992</v>
      </c>
      <c r="AP133" s="116">
        <f t="shared" si="119"/>
        <v>46023</v>
      </c>
      <c r="AQ133" s="116">
        <f t="shared" si="119"/>
        <v>46054</v>
      </c>
      <c r="AR133" s="116">
        <f t="shared" si="119"/>
        <v>46082</v>
      </c>
      <c r="AS133" s="116">
        <f t="shared" si="119"/>
        <v>46113</v>
      </c>
      <c r="AT133" s="116">
        <f t="shared" si="119"/>
        <v>46143</v>
      </c>
      <c r="AU133" s="116">
        <f t="shared" si="119"/>
        <v>46174</v>
      </c>
      <c r="AV133" s="116">
        <f t="shared" si="119"/>
        <v>46204</v>
      </c>
      <c r="AW133" s="116">
        <f t="shared" si="119"/>
        <v>46235</v>
      </c>
      <c r="AX133" s="116">
        <f t="shared" si="119"/>
        <v>46266</v>
      </c>
      <c r="AY133" s="116">
        <f t="shared" si="119"/>
        <v>46296</v>
      </c>
      <c r="AZ133" s="116">
        <f t="shared" si="119"/>
        <v>46327</v>
      </c>
      <c r="BA133" s="116">
        <f t="shared" si="119"/>
        <v>46357</v>
      </c>
      <c r="BB133" s="116">
        <f t="shared" si="119"/>
        <v>46388</v>
      </c>
      <c r="BC133" s="116">
        <f t="shared" si="119"/>
        <v>46419</v>
      </c>
      <c r="BD133" s="116">
        <f t="shared" si="119"/>
        <v>46447</v>
      </c>
      <c r="BE133" s="116">
        <f t="shared" si="119"/>
        <v>46478</v>
      </c>
      <c r="BF133" s="116">
        <f t="shared" si="119"/>
        <v>46508</v>
      </c>
      <c r="BG133" s="116">
        <f t="shared" si="119"/>
        <v>46539</v>
      </c>
      <c r="BH133" s="116">
        <f t="shared" si="119"/>
        <v>46569</v>
      </c>
      <c r="BI133" s="116">
        <f t="shared" si="119"/>
        <v>46600</v>
      </c>
      <c r="BJ133" s="116">
        <f t="shared" si="119"/>
        <v>46631</v>
      </c>
      <c r="BK133" s="116">
        <f t="shared" si="119"/>
        <v>46661</v>
      </c>
      <c r="BL133" s="116">
        <f t="shared" si="119"/>
        <v>46692</v>
      </c>
      <c r="BM133" s="116">
        <f t="shared" si="119"/>
        <v>46722</v>
      </c>
    </row>
    <row r="134" spans="4:65">
      <c r="D134">
        <v>44</v>
      </c>
      <c r="E134" s="117" t="s">
        <v>200</v>
      </c>
    </row>
    <row r="135" spans="4:65">
      <c r="D135">
        <v>45</v>
      </c>
      <c r="E135" t="s">
        <v>189</v>
      </c>
      <c r="F135" s="118">
        <f t="shared" ref="F135:O142" si="120">IF(F$88=0,0,VLOOKUP($D135,$D$5:$BN$85,F$88+2,0))</f>
        <v>0</v>
      </c>
      <c r="G135" s="118">
        <f t="shared" si="120"/>
        <v>0</v>
      </c>
      <c r="H135" s="118">
        <f t="shared" si="120"/>
        <v>0</v>
      </c>
      <c r="I135" s="118">
        <f t="shared" si="120"/>
        <v>0</v>
      </c>
      <c r="J135" s="118">
        <f t="shared" si="120"/>
        <v>0</v>
      </c>
      <c r="K135" s="118">
        <f t="shared" si="120"/>
        <v>0</v>
      </c>
      <c r="L135" s="118">
        <f t="shared" si="120"/>
        <v>0</v>
      </c>
      <c r="M135" s="118">
        <f t="shared" si="120"/>
        <v>0</v>
      </c>
      <c r="N135" s="118">
        <f t="shared" si="120"/>
        <v>0</v>
      </c>
      <c r="O135" s="118">
        <f t="shared" si="120"/>
        <v>0</v>
      </c>
      <c r="P135" s="118">
        <f t="shared" ref="P135:Y142" si="121">IF(P$88=0,0,VLOOKUP($D135,$D$5:$BN$85,P$88+2,0))</f>
        <v>0</v>
      </c>
      <c r="Q135" s="118">
        <f t="shared" si="121"/>
        <v>0</v>
      </c>
      <c r="R135" s="118">
        <f t="shared" si="121"/>
        <v>0</v>
      </c>
      <c r="S135" s="118">
        <f t="shared" si="121"/>
        <v>0</v>
      </c>
      <c r="T135" s="118">
        <f t="shared" si="121"/>
        <v>0</v>
      </c>
      <c r="U135" s="118">
        <f t="shared" si="121"/>
        <v>0</v>
      </c>
      <c r="V135" s="118">
        <f t="shared" si="121"/>
        <v>0</v>
      </c>
      <c r="W135" s="118">
        <f t="shared" si="121"/>
        <v>0</v>
      </c>
      <c r="X135" s="118">
        <f t="shared" si="121"/>
        <v>0</v>
      </c>
      <c r="Y135" s="118">
        <f t="shared" si="121"/>
        <v>0</v>
      </c>
      <c r="Z135" s="118">
        <f t="shared" ref="Z135:AI142" si="122">IF(Z$88=0,0,VLOOKUP($D135,$D$5:$BN$85,Z$88+2,0))</f>
        <v>0</v>
      </c>
      <c r="AA135" s="118">
        <f t="shared" si="122"/>
        <v>0</v>
      </c>
      <c r="AB135" s="118">
        <f t="shared" si="122"/>
        <v>0</v>
      </c>
      <c r="AC135" s="118">
        <f t="shared" si="122"/>
        <v>0</v>
      </c>
      <c r="AD135" s="118">
        <f t="shared" si="122"/>
        <v>0</v>
      </c>
      <c r="AE135" s="118">
        <f t="shared" si="122"/>
        <v>0</v>
      </c>
      <c r="AF135" s="118">
        <f t="shared" si="122"/>
        <v>0</v>
      </c>
      <c r="AG135" s="118">
        <f t="shared" si="122"/>
        <v>0</v>
      </c>
      <c r="AH135" s="118">
        <f t="shared" si="122"/>
        <v>0</v>
      </c>
      <c r="AI135" s="118">
        <f t="shared" si="122"/>
        <v>0</v>
      </c>
      <c r="AJ135" s="118">
        <f t="shared" ref="AJ135:AS142" si="123">IF(AJ$88=0,0,VLOOKUP($D135,$D$5:$BN$85,AJ$88+2,0))</f>
        <v>0</v>
      </c>
      <c r="AK135" s="118">
        <f t="shared" si="123"/>
        <v>0</v>
      </c>
      <c r="AL135" s="118">
        <f t="shared" si="123"/>
        <v>0</v>
      </c>
      <c r="AM135" s="118">
        <f t="shared" si="123"/>
        <v>0</v>
      </c>
      <c r="AN135" s="118">
        <f t="shared" si="123"/>
        <v>0</v>
      </c>
      <c r="AO135" s="118">
        <f t="shared" si="123"/>
        <v>0</v>
      </c>
      <c r="AP135" s="118">
        <f t="shared" si="123"/>
        <v>0</v>
      </c>
      <c r="AQ135" s="118">
        <f t="shared" si="123"/>
        <v>0</v>
      </c>
      <c r="AR135" s="118">
        <f t="shared" si="123"/>
        <v>0</v>
      </c>
      <c r="AS135" s="118">
        <f t="shared" si="123"/>
        <v>0</v>
      </c>
      <c r="AT135" s="118">
        <f t="shared" ref="AT135:BI142" si="124">IF(AT$88=0,0,VLOOKUP($D135,$D$5:$BN$85,AT$88+2,0))</f>
        <v>0</v>
      </c>
      <c r="AU135" s="118">
        <f t="shared" si="124"/>
        <v>0</v>
      </c>
      <c r="AV135" s="118">
        <f t="shared" si="124"/>
        <v>0</v>
      </c>
      <c r="AW135" s="118">
        <f t="shared" si="124"/>
        <v>0</v>
      </c>
      <c r="AX135" s="118">
        <f t="shared" si="124"/>
        <v>0</v>
      </c>
      <c r="AY135" s="118">
        <f t="shared" si="124"/>
        <v>0</v>
      </c>
      <c r="AZ135" s="118">
        <f t="shared" si="124"/>
        <v>0</v>
      </c>
      <c r="BA135" s="118">
        <f t="shared" si="124"/>
        <v>0</v>
      </c>
      <c r="BB135" s="118">
        <f t="shared" si="124"/>
        <v>0</v>
      </c>
      <c r="BC135" s="118">
        <f t="shared" si="124"/>
        <v>0</v>
      </c>
      <c r="BD135" s="118">
        <f t="shared" ref="BD135:BM140" si="125">IF(BD$88=0,0,VLOOKUP($D135,$D$5:$BN$85,BD$88+2,0))</f>
        <v>0</v>
      </c>
      <c r="BE135" s="118">
        <f t="shared" si="125"/>
        <v>0</v>
      </c>
      <c r="BF135" s="118">
        <f t="shared" si="125"/>
        <v>0</v>
      </c>
      <c r="BG135" s="118">
        <f t="shared" si="125"/>
        <v>0</v>
      </c>
      <c r="BH135" s="118">
        <f t="shared" si="125"/>
        <v>0</v>
      </c>
      <c r="BI135" s="118">
        <f t="shared" si="125"/>
        <v>0</v>
      </c>
      <c r="BJ135" s="118">
        <f t="shared" si="125"/>
        <v>0</v>
      </c>
      <c r="BK135" s="118">
        <f t="shared" si="125"/>
        <v>0</v>
      </c>
      <c r="BL135" s="118">
        <f t="shared" si="125"/>
        <v>0</v>
      </c>
      <c r="BM135" s="118">
        <f>IF(BM$88=0,0,VLOOKUP($D135,$D$5:$BN$85,BM$88+2,0))</f>
        <v>0</v>
      </c>
    </row>
    <row r="136" spans="4:65">
      <c r="D136">
        <v>46</v>
      </c>
      <c r="E136" t="s">
        <v>190</v>
      </c>
      <c r="F136" s="118">
        <f t="shared" si="120"/>
        <v>0</v>
      </c>
      <c r="G136" s="118">
        <f t="shared" si="120"/>
        <v>0</v>
      </c>
      <c r="H136" s="118">
        <f t="shared" si="120"/>
        <v>0</v>
      </c>
      <c r="I136" s="118">
        <f t="shared" si="120"/>
        <v>0</v>
      </c>
      <c r="J136" s="118">
        <f t="shared" si="120"/>
        <v>0</v>
      </c>
      <c r="K136" s="118">
        <f t="shared" si="120"/>
        <v>0</v>
      </c>
      <c r="L136" s="118">
        <f t="shared" si="120"/>
        <v>0</v>
      </c>
      <c r="M136" s="118">
        <f t="shared" si="120"/>
        <v>0</v>
      </c>
      <c r="N136" s="118">
        <f t="shared" si="120"/>
        <v>0</v>
      </c>
      <c r="O136" s="121">
        <f t="shared" si="120"/>
        <v>0</v>
      </c>
      <c r="P136" s="121">
        <f t="shared" si="121"/>
        <v>0</v>
      </c>
      <c r="Q136" s="118">
        <f t="shared" si="121"/>
        <v>0</v>
      </c>
      <c r="R136" s="118">
        <f t="shared" si="121"/>
        <v>0</v>
      </c>
      <c r="S136" s="118">
        <f t="shared" si="121"/>
        <v>0</v>
      </c>
      <c r="T136" s="118">
        <f t="shared" si="121"/>
        <v>0</v>
      </c>
      <c r="U136" s="118">
        <f t="shared" si="121"/>
        <v>0</v>
      </c>
      <c r="V136" s="118">
        <f t="shared" si="121"/>
        <v>0</v>
      </c>
      <c r="W136" s="118">
        <f t="shared" si="121"/>
        <v>0</v>
      </c>
      <c r="X136" s="118">
        <f t="shared" si="121"/>
        <v>0</v>
      </c>
      <c r="Y136" s="118">
        <f t="shared" si="121"/>
        <v>0</v>
      </c>
      <c r="Z136" s="118">
        <f t="shared" si="122"/>
        <v>0</v>
      </c>
      <c r="AA136" s="121">
        <f t="shared" si="122"/>
        <v>0</v>
      </c>
      <c r="AB136" s="121">
        <f t="shared" si="122"/>
        <v>0</v>
      </c>
      <c r="AC136" s="118">
        <f t="shared" si="122"/>
        <v>0</v>
      </c>
      <c r="AD136" s="118">
        <f t="shared" si="122"/>
        <v>0</v>
      </c>
      <c r="AE136" s="118">
        <f t="shared" si="122"/>
        <v>0</v>
      </c>
      <c r="AF136" s="118">
        <f t="shared" si="122"/>
        <v>0</v>
      </c>
      <c r="AG136" s="118">
        <f t="shared" si="122"/>
        <v>0</v>
      </c>
      <c r="AH136" s="118">
        <f t="shared" si="122"/>
        <v>0</v>
      </c>
      <c r="AI136" s="118">
        <f t="shared" si="122"/>
        <v>0</v>
      </c>
      <c r="AJ136" s="118">
        <f t="shared" si="123"/>
        <v>0</v>
      </c>
      <c r="AK136" s="118">
        <f t="shared" si="123"/>
        <v>0</v>
      </c>
      <c r="AL136" s="118">
        <f t="shared" si="123"/>
        <v>0</v>
      </c>
      <c r="AM136" s="121">
        <f t="shared" si="123"/>
        <v>0</v>
      </c>
      <c r="AN136" s="121">
        <f t="shared" si="123"/>
        <v>0</v>
      </c>
      <c r="AO136" s="118">
        <f t="shared" si="123"/>
        <v>0</v>
      </c>
      <c r="AP136" s="118">
        <f t="shared" si="123"/>
        <v>0</v>
      </c>
      <c r="AQ136" s="118">
        <f t="shared" si="123"/>
        <v>0</v>
      </c>
      <c r="AR136" s="118">
        <f t="shared" si="123"/>
        <v>0</v>
      </c>
      <c r="AS136" s="118">
        <f t="shared" si="123"/>
        <v>0</v>
      </c>
      <c r="AT136" s="118">
        <f t="shared" si="124"/>
        <v>0</v>
      </c>
      <c r="AU136" s="118">
        <f t="shared" si="124"/>
        <v>0</v>
      </c>
      <c r="AV136" s="118">
        <f t="shared" si="124"/>
        <v>0</v>
      </c>
      <c r="AW136" s="118">
        <f t="shared" si="124"/>
        <v>0</v>
      </c>
      <c r="AX136" s="118">
        <f t="shared" si="124"/>
        <v>0</v>
      </c>
      <c r="AY136" s="121">
        <f t="shared" si="124"/>
        <v>0</v>
      </c>
      <c r="AZ136" s="121">
        <f t="shared" si="124"/>
        <v>0</v>
      </c>
      <c r="BA136" s="118">
        <f t="shared" si="124"/>
        <v>0</v>
      </c>
      <c r="BB136" s="118">
        <f t="shared" si="124"/>
        <v>0</v>
      </c>
      <c r="BC136" s="118">
        <f t="shared" si="124"/>
        <v>0</v>
      </c>
      <c r="BD136" s="118">
        <f t="shared" si="125"/>
        <v>0</v>
      </c>
      <c r="BE136" s="118">
        <f t="shared" si="125"/>
        <v>0</v>
      </c>
      <c r="BF136" s="118">
        <f t="shared" si="125"/>
        <v>0</v>
      </c>
      <c r="BG136" s="118">
        <f t="shared" si="125"/>
        <v>0</v>
      </c>
      <c r="BH136" s="118">
        <f t="shared" si="125"/>
        <v>0</v>
      </c>
      <c r="BI136" s="118">
        <f t="shared" si="125"/>
        <v>0</v>
      </c>
      <c r="BJ136" s="118">
        <f t="shared" si="125"/>
        <v>0</v>
      </c>
      <c r="BK136" s="118">
        <f t="shared" si="125"/>
        <v>0</v>
      </c>
      <c r="BL136" s="121">
        <f t="shared" si="125"/>
        <v>0</v>
      </c>
      <c r="BM136" s="121">
        <f t="shared" si="125"/>
        <v>0</v>
      </c>
    </row>
    <row r="137" spans="4:65">
      <c r="D137">
        <v>47</v>
      </c>
      <c r="E137" t="s">
        <v>191</v>
      </c>
      <c r="F137" s="118">
        <f t="shared" si="120"/>
        <v>0</v>
      </c>
      <c r="G137" s="118">
        <f t="shared" si="120"/>
        <v>0</v>
      </c>
      <c r="H137" s="118">
        <f t="shared" si="120"/>
        <v>0</v>
      </c>
      <c r="I137" s="118">
        <f t="shared" si="120"/>
        <v>0</v>
      </c>
      <c r="J137" s="118">
        <f t="shared" si="120"/>
        <v>0</v>
      </c>
      <c r="K137" s="118">
        <f t="shared" si="120"/>
        <v>0</v>
      </c>
      <c r="L137" s="118">
        <f t="shared" si="120"/>
        <v>0</v>
      </c>
      <c r="M137" s="118">
        <f t="shared" si="120"/>
        <v>0</v>
      </c>
      <c r="N137" s="118">
        <f t="shared" si="120"/>
        <v>0</v>
      </c>
      <c r="O137" s="121">
        <f t="shared" si="120"/>
        <v>0</v>
      </c>
      <c r="P137" s="121">
        <f t="shared" si="121"/>
        <v>0</v>
      </c>
      <c r="Q137" s="118">
        <f t="shared" si="121"/>
        <v>0</v>
      </c>
      <c r="R137" s="118">
        <f t="shared" si="121"/>
        <v>0</v>
      </c>
      <c r="S137" s="118">
        <f t="shared" si="121"/>
        <v>0</v>
      </c>
      <c r="T137" s="118">
        <f t="shared" si="121"/>
        <v>0</v>
      </c>
      <c r="U137" s="118">
        <f t="shared" si="121"/>
        <v>0</v>
      </c>
      <c r="V137" s="118">
        <f t="shared" si="121"/>
        <v>0</v>
      </c>
      <c r="W137" s="118">
        <f t="shared" si="121"/>
        <v>0</v>
      </c>
      <c r="X137" s="118">
        <f t="shared" si="121"/>
        <v>0</v>
      </c>
      <c r="Y137" s="118">
        <f t="shared" si="121"/>
        <v>0</v>
      </c>
      <c r="Z137" s="118">
        <f t="shared" si="122"/>
        <v>0</v>
      </c>
      <c r="AA137" s="121">
        <f t="shared" si="122"/>
        <v>0</v>
      </c>
      <c r="AB137" s="121">
        <f t="shared" si="122"/>
        <v>0</v>
      </c>
      <c r="AC137" s="118">
        <f t="shared" si="122"/>
        <v>0</v>
      </c>
      <c r="AD137" s="118">
        <f t="shared" si="122"/>
        <v>0</v>
      </c>
      <c r="AE137" s="118">
        <f t="shared" si="122"/>
        <v>0</v>
      </c>
      <c r="AF137" s="118">
        <f t="shared" si="122"/>
        <v>0</v>
      </c>
      <c r="AG137" s="118">
        <f t="shared" si="122"/>
        <v>0</v>
      </c>
      <c r="AH137" s="118">
        <f t="shared" si="122"/>
        <v>0</v>
      </c>
      <c r="AI137" s="118">
        <f t="shared" si="122"/>
        <v>0</v>
      </c>
      <c r="AJ137" s="118">
        <f t="shared" si="123"/>
        <v>0</v>
      </c>
      <c r="AK137" s="118">
        <f t="shared" si="123"/>
        <v>0</v>
      </c>
      <c r="AL137" s="118">
        <f t="shared" si="123"/>
        <v>0</v>
      </c>
      <c r="AM137" s="121">
        <f t="shared" si="123"/>
        <v>0</v>
      </c>
      <c r="AN137" s="121">
        <f t="shared" si="123"/>
        <v>0</v>
      </c>
      <c r="AO137" s="118">
        <f t="shared" si="123"/>
        <v>0</v>
      </c>
      <c r="AP137" s="118">
        <f t="shared" si="123"/>
        <v>0</v>
      </c>
      <c r="AQ137" s="118">
        <f t="shared" si="123"/>
        <v>0</v>
      </c>
      <c r="AR137" s="118">
        <f t="shared" si="123"/>
        <v>0</v>
      </c>
      <c r="AS137" s="118">
        <f t="shared" si="123"/>
        <v>0</v>
      </c>
      <c r="AT137" s="118">
        <f t="shared" si="124"/>
        <v>0</v>
      </c>
      <c r="AU137" s="118">
        <f t="shared" si="124"/>
        <v>0</v>
      </c>
      <c r="AV137" s="118">
        <f t="shared" si="124"/>
        <v>0</v>
      </c>
      <c r="AW137" s="118">
        <f t="shared" si="124"/>
        <v>0</v>
      </c>
      <c r="AX137" s="118">
        <f t="shared" si="124"/>
        <v>0</v>
      </c>
      <c r="AY137" s="121">
        <f t="shared" si="124"/>
        <v>0</v>
      </c>
      <c r="AZ137" s="121">
        <f t="shared" si="124"/>
        <v>0</v>
      </c>
      <c r="BA137" s="118">
        <f t="shared" si="124"/>
        <v>0</v>
      </c>
      <c r="BB137" s="118">
        <f t="shared" si="124"/>
        <v>0</v>
      </c>
      <c r="BC137" s="118">
        <f t="shared" si="124"/>
        <v>0</v>
      </c>
      <c r="BD137" s="118">
        <f t="shared" si="125"/>
        <v>0</v>
      </c>
      <c r="BE137" s="118">
        <f t="shared" si="125"/>
        <v>0</v>
      </c>
      <c r="BF137" s="118">
        <f t="shared" si="125"/>
        <v>0</v>
      </c>
      <c r="BG137" s="118">
        <f t="shared" si="125"/>
        <v>0</v>
      </c>
      <c r="BH137" s="118">
        <f t="shared" si="125"/>
        <v>0</v>
      </c>
      <c r="BI137" s="118">
        <f t="shared" si="125"/>
        <v>0</v>
      </c>
      <c r="BJ137" s="118">
        <f t="shared" si="125"/>
        <v>0</v>
      </c>
      <c r="BK137" s="118">
        <f t="shared" si="125"/>
        <v>0</v>
      </c>
      <c r="BL137" s="121">
        <f t="shared" si="125"/>
        <v>0</v>
      </c>
      <c r="BM137" s="121">
        <f t="shared" si="125"/>
        <v>0</v>
      </c>
    </row>
    <row r="138" spans="4:65">
      <c r="D138">
        <v>48</v>
      </c>
      <c r="E138" t="s">
        <v>192</v>
      </c>
      <c r="F138" s="118">
        <f t="shared" si="120"/>
        <v>0</v>
      </c>
      <c r="G138" s="118">
        <f t="shared" si="120"/>
        <v>0</v>
      </c>
      <c r="H138" s="118">
        <f t="shared" si="120"/>
        <v>0</v>
      </c>
      <c r="I138" s="118">
        <f t="shared" si="120"/>
        <v>0</v>
      </c>
      <c r="J138" s="118">
        <f t="shared" si="120"/>
        <v>0</v>
      </c>
      <c r="K138" s="118">
        <f t="shared" si="120"/>
        <v>0</v>
      </c>
      <c r="L138" s="118">
        <f t="shared" si="120"/>
        <v>0</v>
      </c>
      <c r="M138" s="118">
        <f t="shared" si="120"/>
        <v>0</v>
      </c>
      <c r="N138" s="118">
        <f t="shared" si="120"/>
        <v>0</v>
      </c>
      <c r="O138" s="118">
        <f t="shared" si="120"/>
        <v>0</v>
      </c>
      <c r="P138" s="118">
        <f t="shared" si="121"/>
        <v>0</v>
      </c>
      <c r="Q138" s="118">
        <f t="shared" si="121"/>
        <v>0</v>
      </c>
      <c r="R138" s="118">
        <f t="shared" si="121"/>
        <v>0</v>
      </c>
      <c r="S138" s="118">
        <f t="shared" si="121"/>
        <v>0</v>
      </c>
      <c r="T138" s="118">
        <f t="shared" si="121"/>
        <v>0</v>
      </c>
      <c r="U138" s="118">
        <f t="shared" si="121"/>
        <v>0</v>
      </c>
      <c r="V138" s="118">
        <f t="shared" si="121"/>
        <v>0</v>
      </c>
      <c r="W138" s="118">
        <f t="shared" si="121"/>
        <v>0</v>
      </c>
      <c r="X138" s="118">
        <f t="shared" si="121"/>
        <v>0</v>
      </c>
      <c r="Y138" s="118">
        <f t="shared" si="121"/>
        <v>0</v>
      </c>
      <c r="Z138" s="118">
        <f t="shared" si="122"/>
        <v>0</v>
      </c>
      <c r="AA138" s="118">
        <f t="shared" si="122"/>
        <v>0</v>
      </c>
      <c r="AB138" s="118">
        <f t="shared" si="122"/>
        <v>0</v>
      </c>
      <c r="AC138" s="118">
        <f t="shared" si="122"/>
        <v>0</v>
      </c>
      <c r="AD138" s="118">
        <f t="shared" si="122"/>
        <v>0</v>
      </c>
      <c r="AE138" s="118">
        <f t="shared" si="122"/>
        <v>0</v>
      </c>
      <c r="AF138" s="118">
        <f t="shared" si="122"/>
        <v>0</v>
      </c>
      <c r="AG138" s="118">
        <f t="shared" si="122"/>
        <v>0</v>
      </c>
      <c r="AH138" s="118">
        <f t="shared" si="122"/>
        <v>0</v>
      </c>
      <c r="AI138" s="118">
        <f t="shared" si="122"/>
        <v>0</v>
      </c>
      <c r="AJ138" s="118">
        <f t="shared" si="123"/>
        <v>0</v>
      </c>
      <c r="AK138" s="118">
        <f t="shared" si="123"/>
        <v>0</v>
      </c>
      <c r="AL138" s="118">
        <f t="shared" si="123"/>
        <v>0</v>
      </c>
      <c r="AM138" s="118">
        <f t="shared" si="123"/>
        <v>0</v>
      </c>
      <c r="AN138" s="118">
        <f t="shared" si="123"/>
        <v>0</v>
      </c>
      <c r="AO138" s="118">
        <f t="shared" si="123"/>
        <v>0</v>
      </c>
      <c r="AP138" s="118">
        <f t="shared" si="123"/>
        <v>0</v>
      </c>
      <c r="AQ138" s="118">
        <f t="shared" si="123"/>
        <v>0</v>
      </c>
      <c r="AR138" s="118">
        <f t="shared" si="123"/>
        <v>0</v>
      </c>
      <c r="AS138" s="118">
        <f t="shared" si="123"/>
        <v>0</v>
      </c>
      <c r="AT138" s="118">
        <f t="shared" si="124"/>
        <v>0</v>
      </c>
      <c r="AU138" s="118">
        <f t="shared" si="124"/>
        <v>0</v>
      </c>
      <c r="AV138" s="118">
        <f t="shared" si="124"/>
        <v>0</v>
      </c>
      <c r="AW138" s="118">
        <f t="shared" si="124"/>
        <v>0</v>
      </c>
      <c r="AX138" s="118">
        <f t="shared" si="124"/>
        <v>0</v>
      </c>
      <c r="AY138" s="118">
        <f t="shared" si="124"/>
        <v>0</v>
      </c>
      <c r="AZ138" s="118">
        <f t="shared" si="124"/>
        <v>0</v>
      </c>
      <c r="BA138" s="118">
        <f t="shared" si="124"/>
        <v>0</v>
      </c>
      <c r="BB138" s="118">
        <f t="shared" si="124"/>
        <v>0</v>
      </c>
      <c r="BC138" s="118">
        <f t="shared" si="124"/>
        <v>0</v>
      </c>
      <c r="BD138" s="118">
        <f t="shared" si="125"/>
        <v>0</v>
      </c>
      <c r="BE138" s="118">
        <f t="shared" si="125"/>
        <v>0</v>
      </c>
      <c r="BF138" s="118">
        <f t="shared" si="125"/>
        <v>0</v>
      </c>
      <c r="BG138" s="118">
        <f t="shared" si="125"/>
        <v>0</v>
      </c>
      <c r="BH138" s="118">
        <f t="shared" si="125"/>
        <v>0</v>
      </c>
      <c r="BI138" s="118">
        <f t="shared" si="125"/>
        <v>0</v>
      </c>
      <c r="BJ138" s="118">
        <f t="shared" si="125"/>
        <v>0</v>
      </c>
      <c r="BK138" s="118">
        <f t="shared" si="125"/>
        <v>0</v>
      </c>
      <c r="BL138" s="118">
        <f t="shared" si="125"/>
        <v>0</v>
      </c>
      <c r="BM138" s="118">
        <f t="shared" si="125"/>
        <v>0</v>
      </c>
    </row>
    <row r="139" spans="4:65">
      <c r="D139">
        <v>49</v>
      </c>
      <c r="E139" t="s">
        <v>193</v>
      </c>
      <c r="F139" s="118">
        <f t="shared" si="120"/>
        <v>0</v>
      </c>
      <c r="G139" s="118">
        <f t="shared" si="120"/>
        <v>0</v>
      </c>
      <c r="H139" s="118">
        <f t="shared" si="120"/>
        <v>0</v>
      </c>
      <c r="I139" s="118">
        <f t="shared" si="120"/>
        <v>0</v>
      </c>
      <c r="J139" s="118">
        <f t="shared" si="120"/>
        <v>0</v>
      </c>
      <c r="K139" s="118">
        <f t="shared" si="120"/>
        <v>0</v>
      </c>
      <c r="L139" s="118">
        <f t="shared" si="120"/>
        <v>0</v>
      </c>
      <c r="M139" s="118">
        <f t="shared" si="120"/>
        <v>0</v>
      </c>
      <c r="N139" s="118">
        <f t="shared" si="120"/>
        <v>0</v>
      </c>
      <c r="O139" s="118">
        <f t="shared" si="120"/>
        <v>0</v>
      </c>
      <c r="P139" s="118">
        <f t="shared" si="121"/>
        <v>0</v>
      </c>
      <c r="Q139" s="118">
        <f t="shared" si="121"/>
        <v>0</v>
      </c>
      <c r="R139" s="118">
        <f t="shared" si="121"/>
        <v>0</v>
      </c>
      <c r="S139" s="118">
        <f t="shared" si="121"/>
        <v>0</v>
      </c>
      <c r="T139" s="118">
        <f t="shared" si="121"/>
        <v>0</v>
      </c>
      <c r="U139" s="118">
        <f t="shared" si="121"/>
        <v>0</v>
      </c>
      <c r="V139" s="118">
        <f t="shared" si="121"/>
        <v>0</v>
      </c>
      <c r="W139" s="118">
        <f t="shared" si="121"/>
        <v>0</v>
      </c>
      <c r="X139" s="118">
        <f t="shared" si="121"/>
        <v>0</v>
      </c>
      <c r="Y139" s="118">
        <f t="shared" si="121"/>
        <v>0</v>
      </c>
      <c r="Z139" s="118">
        <f t="shared" si="122"/>
        <v>0</v>
      </c>
      <c r="AA139" s="118">
        <f t="shared" si="122"/>
        <v>0</v>
      </c>
      <c r="AB139" s="118">
        <f t="shared" si="122"/>
        <v>0</v>
      </c>
      <c r="AC139" s="118">
        <f t="shared" si="122"/>
        <v>0</v>
      </c>
      <c r="AD139" s="118">
        <f t="shared" si="122"/>
        <v>0</v>
      </c>
      <c r="AE139" s="118">
        <f t="shared" si="122"/>
        <v>0</v>
      </c>
      <c r="AF139" s="118">
        <f t="shared" si="122"/>
        <v>0</v>
      </c>
      <c r="AG139" s="118">
        <f t="shared" si="122"/>
        <v>0</v>
      </c>
      <c r="AH139" s="118">
        <f t="shared" si="122"/>
        <v>0</v>
      </c>
      <c r="AI139" s="118">
        <f t="shared" si="122"/>
        <v>0</v>
      </c>
      <c r="AJ139" s="118">
        <f t="shared" si="123"/>
        <v>0</v>
      </c>
      <c r="AK139" s="118">
        <f t="shared" si="123"/>
        <v>0</v>
      </c>
      <c r="AL139" s="118">
        <f t="shared" si="123"/>
        <v>0</v>
      </c>
      <c r="AM139" s="118">
        <f t="shared" si="123"/>
        <v>0</v>
      </c>
      <c r="AN139" s="118">
        <f t="shared" si="123"/>
        <v>0</v>
      </c>
      <c r="AO139" s="118">
        <f t="shared" si="123"/>
        <v>0</v>
      </c>
      <c r="AP139" s="118">
        <f t="shared" si="123"/>
        <v>0</v>
      </c>
      <c r="AQ139" s="118">
        <f t="shared" si="123"/>
        <v>0</v>
      </c>
      <c r="AR139" s="118">
        <f t="shared" si="123"/>
        <v>0</v>
      </c>
      <c r="AS139" s="118">
        <f t="shared" si="123"/>
        <v>0</v>
      </c>
      <c r="AT139" s="118">
        <f t="shared" si="124"/>
        <v>0</v>
      </c>
      <c r="AU139" s="118">
        <f t="shared" si="124"/>
        <v>0</v>
      </c>
      <c r="AV139" s="118">
        <f t="shared" si="124"/>
        <v>0</v>
      </c>
      <c r="AW139" s="118">
        <f t="shared" si="124"/>
        <v>0</v>
      </c>
      <c r="AX139" s="118">
        <f t="shared" si="124"/>
        <v>0</v>
      </c>
      <c r="AY139" s="118">
        <f t="shared" si="124"/>
        <v>0</v>
      </c>
      <c r="AZ139" s="118">
        <f t="shared" si="124"/>
        <v>0</v>
      </c>
      <c r="BA139" s="118">
        <f t="shared" si="124"/>
        <v>0</v>
      </c>
      <c r="BB139" s="118">
        <f t="shared" si="124"/>
        <v>0</v>
      </c>
      <c r="BC139" s="118">
        <f t="shared" si="124"/>
        <v>0</v>
      </c>
      <c r="BD139" s="118">
        <f t="shared" si="125"/>
        <v>0</v>
      </c>
      <c r="BE139" s="118">
        <f t="shared" si="125"/>
        <v>0</v>
      </c>
      <c r="BF139" s="118">
        <f t="shared" si="125"/>
        <v>0</v>
      </c>
      <c r="BG139" s="118">
        <f t="shared" si="125"/>
        <v>0</v>
      </c>
      <c r="BH139" s="118">
        <f t="shared" si="125"/>
        <v>0</v>
      </c>
      <c r="BI139" s="118">
        <f t="shared" si="125"/>
        <v>0</v>
      </c>
      <c r="BJ139" s="118">
        <f t="shared" si="125"/>
        <v>0</v>
      </c>
      <c r="BK139" s="118">
        <f t="shared" si="125"/>
        <v>0</v>
      </c>
      <c r="BL139" s="118">
        <f t="shared" si="125"/>
        <v>0</v>
      </c>
      <c r="BM139" s="118">
        <f t="shared" si="125"/>
        <v>0</v>
      </c>
    </row>
    <row r="140" spans="4:65">
      <c r="D140">
        <v>50</v>
      </c>
      <c r="E140" t="s">
        <v>194</v>
      </c>
      <c r="F140" s="118">
        <f t="shared" si="120"/>
        <v>0</v>
      </c>
      <c r="G140" s="118">
        <f t="shared" si="120"/>
        <v>0</v>
      </c>
      <c r="H140" s="118">
        <f t="shared" si="120"/>
        <v>0</v>
      </c>
      <c r="I140" s="118">
        <f t="shared" si="120"/>
        <v>20000</v>
      </c>
      <c r="J140" s="118">
        <f t="shared" si="120"/>
        <v>17000</v>
      </c>
      <c r="K140" s="118">
        <f t="shared" si="120"/>
        <v>17000</v>
      </c>
      <c r="L140" s="118">
        <f t="shared" si="120"/>
        <v>17000</v>
      </c>
      <c r="M140" s="118">
        <f t="shared" si="120"/>
        <v>17000</v>
      </c>
      <c r="N140" s="118">
        <f t="shared" si="120"/>
        <v>17000</v>
      </c>
      <c r="O140" s="118">
        <f t="shared" si="120"/>
        <v>17000</v>
      </c>
      <c r="P140" s="118">
        <f t="shared" si="121"/>
        <v>17000</v>
      </c>
      <c r="Q140" s="118">
        <f t="shared" si="121"/>
        <v>17000</v>
      </c>
      <c r="R140" s="118">
        <f t="shared" si="121"/>
        <v>17000</v>
      </c>
      <c r="S140" s="118">
        <f t="shared" si="121"/>
        <v>17000</v>
      </c>
      <c r="T140" s="118">
        <f t="shared" si="121"/>
        <v>17000</v>
      </c>
      <c r="U140" s="118">
        <f t="shared" si="121"/>
        <v>17000</v>
      </c>
      <c r="V140" s="118">
        <f t="shared" si="121"/>
        <v>17000</v>
      </c>
      <c r="W140" s="118">
        <f t="shared" si="121"/>
        <v>17000</v>
      </c>
      <c r="X140" s="118">
        <f t="shared" si="121"/>
        <v>17000</v>
      </c>
      <c r="Y140" s="118">
        <f t="shared" si="121"/>
        <v>17000</v>
      </c>
      <c r="Z140" s="118">
        <f t="shared" si="122"/>
        <v>17000</v>
      </c>
      <c r="AA140" s="118">
        <f t="shared" si="122"/>
        <v>17000</v>
      </c>
      <c r="AB140" s="118">
        <f t="shared" si="122"/>
        <v>17000</v>
      </c>
      <c r="AC140" s="118">
        <f t="shared" si="122"/>
        <v>17000</v>
      </c>
      <c r="AD140" s="118">
        <f t="shared" si="122"/>
        <v>17000</v>
      </c>
      <c r="AE140" s="118">
        <f t="shared" si="122"/>
        <v>17000</v>
      </c>
      <c r="AF140" s="118">
        <f t="shared" si="122"/>
        <v>17000</v>
      </c>
      <c r="AG140" s="118">
        <f t="shared" si="122"/>
        <v>17000</v>
      </c>
      <c r="AH140" s="118">
        <f t="shared" si="122"/>
        <v>17000</v>
      </c>
      <c r="AI140" s="118">
        <f t="shared" si="122"/>
        <v>17000</v>
      </c>
      <c r="AJ140" s="118">
        <f t="shared" si="123"/>
        <v>17000</v>
      </c>
      <c r="AK140" s="118">
        <f t="shared" si="123"/>
        <v>17000</v>
      </c>
      <c r="AL140" s="118">
        <f t="shared" si="123"/>
        <v>17000</v>
      </c>
      <c r="AM140" s="118">
        <f t="shared" si="123"/>
        <v>17000</v>
      </c>
      <c r="AN140" s="118">
        <f t="shared" si="123"/>
        <v>17000</v>
      </c>
      <c r="AO140" s="118">
        <f t="shared" si="123"/>
        <v>17000</v>
      </c>
      <c r="AP140" s="118">
        <f t="shared" si="123"/>
        <v>17000</v>
      </c>
      <c r="AQ140" s="118">
        <f t="shared" si="123"/>
        <v>17000</v>
      </c>
      <c r="AR140" s="118">
        <f t="shared" si="123"/>
        <v>17000</v>
      </c>
      <c r="AS140" s="118">
        <f t="shared" si="123"/>
        <v>17000</v>
      </c>
      <c r="AT140" s="118">
        <f t="shared" si="124"/>
        <v>17000</v>
      </c>
      <c r="AU140" s="118">
        <f t="shared" si="124"/>
        <v>17000</v>
      </c>
      <c r="AV140" s="118">
        <f t="shared" si="124"/>
        <v>17000</v>
      </c>
      <c r="AW140" s="118">
        <f t="shared" si="124"/>
        <v>17000</v>
      </c>
      <c r="AX140" s="118">
        <f t="shared" si="124"/>
        <v>17000</v>
      </c>
      <c r="AY140" s="118">
        <f t="shared" si="124"/>
        <v>17000</v>
      </c>
      <c r="AZ140" s="118">
        <f t="shared" si="124"/>
        <v>17000</v>
      </c>
      <c r="BA140" s="118">
        <f t="shared" si="124"/>
        <v>17000</v>
      </c>
      <c r="BB140" s="118">
        <f t="shared" si="124"/>
        <v>17000</v>
      </c>
      <c r="BC140" s="118">
        <f t="shared" si="124"/>
        <v>17000</v>
      </c>
      <c r="BD140" s="118">
        <f t="shared" si="124"/>
        <v>17000</v>
      </c>
      <c r="BE140" s="118">
        <f t="shared" si="124"/>
        <v>17000</v>
      </c>
      <c r="BF140" s="118">
        <f t="shared" si="124"/>
        <v>17000</v>
      </c>
      <c r="BG140" s="118">
        <f t="shared" si="124"/>
        <v>17000</v>
      </c>
      <c r="BH140" s="118">
        <f t="shared" si="124"/>
        <v>17000</v>
      </c>
      <c r="BI140" s="118">
        <f t="shared" si="124"/>
        <v>17000</v>
      </c>
      <c r="BJ140" s="118">
        <f t="shared" si="125"/>
        <v>17000</v>
      </c>
      <c r="BK140" s="118">
        <f t="shared" si="125"/>
        <v>17000</v>
      </c>
      <c r="BL140" s="118">
        <f t="shared" si="125"/>
        <v>17000</v>
      </c>
      <c r="BM140" s="118">
        <f t="shared" si="125"/>
        <v>17000</v>
      </c>
    </row>
    <row r="141" spans="4:65">
      <c r="D141">
        <v>51</v>
      </c>
      <c r="E141" t="s">
        <v>195</v>
      </c>
      <c r="F141" s="118">
        <f t="shared" si="120"/>
        <v>0</v>
      </c>
      <c r="G141" s="118">
        <f t="shared" si="120"/>
        <v>0</v>
      </c>
      <c r="H141" s="118">
        <f t="shared" si="120"/>
        <v>0</v>
      </c>
      <c r="I141" s="118">
        <f t="shared" si="120"/>
        <v>0</v>
      </c>
      <c r="J141" s="118">
        <f t="shared" si="120"/>
        <v>10000</v>
      </c>
      <c r="K141" s="118">
        <f t="shared" si="120"/>
        <v>10000</v>
      </c>
      <c r="L141" s="118">
        <f t="shared" si="120"/>
        <v>10000</v>
      </c>
      <c r="M141" s="118">
        <f t="shared" si="120"/>
        <v>10000</v>
      </c>
      <c r="N141" s="118">
        <f t="shared" si="120"/>
        <v>10000</v>
      </c>
      <c r="O141" s="118">
        <f t="shared" si="120"/>
        <v>10000</v>
      </c>
      <c r="P141" s="118">
        <f t="shared" si="121"/>
        <v>10000</v>
      </c>
      <c r="Q141" s="118">
        <f t="shared" si="121"/>
        <v>10000</v>
      </c>
      <c r="R141" s="118">
        <f t="shared" si="121"/>
        <v>20000</v>
      </c>
      <c r="S141" s="118">
        <f t="shared" si="121"/>
        <v>20000</v>
      </c>
      <c r="T141" s="118">
        <f t="shared" si="121"/>
        <v>20000</v>
      </c>
      <c r="U141" s="118">
        <f t="shared" si="121"/>
        <v>20000</v>
      </c>
      <c r="V141" s="118">
        <f t="shared" si="121"/>
        <v>20000</v>
      </c>
      <c r="W141" s="118">
        <f t="shared" si="121"/>
        <v>20000</v>
      </c>
      <c r="X141" s="118">
        <f t="shared" si="121"/>
        <v>20000</v>
      </c>
      <c r="Y141" s="118">
        <f t="shared" si="121"/>
        <v>20000</v>
      </c>
      <c r="Z141" s="118">
        <f t="shared" si="122"/>
        <v>20000</v>
      </c>
      <c r="AA141" s="118">
        <f t="shared" si="122"/>
        <v>20000</v>
      </c>
      <c r="AB141" s="118">
        <f t="shared" si="122"/>
        <v>20000</v>
      </c>
      <c r="AC141" s="118">
        <f t="shared" si="122"/>
        <v>20000</v>
      </c>
      <c r="AD141" s="118">
        <f t="shared" si="122"/>
        <v>30000</v>
      </c>
      <c r="AE141" s="118">
        <f t="shared" si="122"/>
        <v>30000</v>
      </c>
      <c r="AF141" s="118">
        <f t="shared" si="122"/>
        <v>30000</v>
      </c>
      <c r="AG141" s="118">
        <f t="shared" si="122"/>
        <v>30000</v>
      </c>
      <c r="AH141" s="118">
        <f t="shared" si="122"/>
        <v>30000</v>
      </c>
      <c r="AI141" s="118">
        <f t="shared" si="122"/>
        <v>30000</v>
      </c>
      <c r="AJ141" s="118">
        <f t="shared" si="123"/>
        <v>30000</v>
      </c>
      <c r="AK141" s="118">
        <f t="shared" si="123"/>
        <v>30000</v>
      </c>
      <c r="AL141" s="118">
        <f t="shared" si="123"/>
        <v>30000</v>
      </c>
      <c r="AM141" s="118">
        <f t="shared" si="123"/>
        <v>30000</v>
      </c>
      <c r="AN141" s="118">
        <f t="shared" si="123"/>
        <v>30000</v>
      </c>
      <c r="AO141" s="118">
        <f t="shared" si="123"/>
        <v>30000</v>
      </c>
      <c r="AP141" s="118">
        <f t="shared" si="123"/>
        <v>30000</v>
      </c>
      <c r="AQ141" s="118">
        <f t="shared" si="123"/>
        <v>30000</v>
      </c>
      <c r="AR141" s="118">
        <f t="shared" si="123"/>
        <v>30000</v>
      </c>
      <c r="AS141" s="118">
        <f t="shared" si="123"/>
        <v>30000</v>
      </c>
      <c r="AT141" s="118">
        <f t="shared" si="124"/>
        <v>30000</v>
      </c>
      <c r="AU141" s="118">
        <f t="shared" si="124"/>
        <v>30000</v>
      </c>
      <c r="AV141" s="118">
        <f t="shared" si="124"/>
        <v>30000</v>
      </c>
      <c r="AW141" s="118">
        <f t="shared" ref="AW141:BM142" si="126">IF(AW$88=0,0,VLOOKUP($D141,$D$5:$BN$85,AW$88+2,0))</f>
        <v>30000</v>
      </c>
      <c r="AX141" s="118">
        <f t="shared" si="126"/>
        <v>30000</v>
      </c>
      <c r="AY141" s="118">
        <f t="shared" si="126"/>
        <v>30000</v>
      </c>
      <c r="AZ141" s="118">
        <f t="shared" si="126"/>
        <v>30000</v>
      </c>
      <c r="BA141" s="118">
        <f t="shared" si="126"/>
        <v>30000</v>
      </c>
      <c r="BB141" s="118">
        <f t="shared" si="126"/>
        <v>50000</v>
      </c>
      <c r="BC141" s="118">
        <f t="shared" si="126"/>
        <v>50000</v>
      </c>
      <c r="BD141" s="118">
        <f t="shared" si="126"/>
        <v>50000</v>
      </c>
      <c r="BE141" s="118">
        <f t="shared" si="126"/>
        <v>50000</v>
      </c>
      <c r="BF141" s="118">
        <f t="shared" si="126"/>
        <v>50000</v>
      </c>
      <c r="BG141" s="118">
        <f t="shared" si="126"/>
        <v>50000</v>
      </c>
      <c r="BH141" s="118">
        <f t="shared" si="126"/>
        <v>50000</v>
      </c>
      <c r="BI141" s="118">
        <f t="shared" si="126"/>
        <v>50000</v>
      </c>
      <c r="BJ141" s="118">
        <f t="shared" si="126"/>
        <v>50000</v>
      </c>
      <c r="BK141" s="118">
        <f t="shared" si="126"/>
        <v>50000</v>
      </c>
      <c r="BL141" s="118">
        <f t="shared" si="126"/>
        <v>50000</v>
      </c>
      <c r="BM141" s="118">
        <f t="shared" si="126"/>
        <v>50000</v>
      </c>
    </row>
    <row r="142" spans="4:65">
      <c r="D142">
        <v>52</v>
      </c>
      <c r="E142" t="s">
        <v>196</v>
      </c>
      <c r="F142" s="118">
        <f t="shared" si="120"/>
        <v>0</v>
      </c>
      <c r="G142" s="118">
        <f t="shared" si="120"/>
        <v>0</v>
      </c>
      <c r="H142" s="118">
        <f t="shared" si="120"/>
        <v>0</v>
      </c>
      <c r="I142" s="118">
        <f t="shared" si="120"/>
        <v>0</v>
      </c>
      <c r="J142" s="118">
        <f t="shared" si="120"/>
        <v>0</v>
      </c>
      <c r="K142" s="118">
        <f t="shared" si="120"/>
        <v>0</v>
      </c>
      <c r="L142" s="118">
        <f t="shared" si="120"/>
        <v>0</v>
      </c>
      <c r="M142" s="118">
        <f t="shared" si="120"/>
        <v>0</v>
      </c>
      <c r="N142" s="118">
        <f t="shared" si="120"/>
        <v>0</v>
      </c>
      <c r="O142" s="118">
        <f t="shared" si="120"/>
        <v>0</v>
      </c>
      <c r="P142" s="118">
        <f t="shared" si="121"/>
        <v>0</v>
      </c>
      <c r="Q142" s="118">
        <f t="shared" si="121"/>
        <v>0</v>
      </c>
      <c r="R142" s="118">
        <f t="shared" si="121"/>
        <v>0</v>
      </c>
      <c r="S142" s="118">
        <f t="shared" si="121"/>
        <v>0</v>
      </c>
      <c r="T142" s="118">
        <f t="shared" si="121"/>
        <v>0</v>
      </c>
      <c r="U142" s="118">
        <f t="shared" si="121"/>
        <v>0</v>
      </c>
      <c r="V142" s="118">
        <f t="shared" si="121"/>
        <v>0</v>
      </c>
      <c r="W142" s="118">
        <f t="shared" si="121"/>
        <v>0</v>
      </c>
      <c r="X142" s="118">
        <f t="shared" si="121"/>
        <v>0</v>
      </c>
      <c r="Y142" s="118">
        <f t="shared" si="121"/>
        <v>0</v>
      </c>
      <c r="Z142" s="118">
        <f t="shared" si="122"/>
        <v>0</v>
      </c>
      <c r="AA142" s="118">
        <f t="shared" si="122"/>
        <v>0</v>
      </c>
      <c r="AB142" s="118">
        <f t="shared" si="122"/>
        <v>0</v>
      </c>
      <c r="AC142" s="118">
        <f t="shared" si="122"/>
        <v>0</v>
      </c>
      <c r="AD142" s="118">
        <f t="shared" si="122"/>
        <v>0</v>
      </c>
      <c r="AE142" s="118">
        <f t="shared" si="122"/>
        <v>0</v>
      </c>
      <c r="AF142" s="118">
        <f t="shared" si="122"/>
        <v>0</v>
      </c>
      <c r="AG142" s="118">
        <f t="shared" si="122"/>
        <v>0</v>
      </c>
      <c r="AH142" s="118">
        <f t="shared" si="122"/>
        <v>0</v>
      </c>
      <c r="AI142" s="118">
        <f t="shared" si="122"/>
        <v>0</v>
      </c>
      <c r="AJ142" s="118">
        <f t="shared" si="123"/>
        <v>0</v>
      </c>
      <c r="AK142" s="118">
        <f t="shared" si="123"/>
        <v>0</v>
      </c>
      <c r="AL142" s="118">
        <f t="shared" si="123"/>
        <v>0</v>
      </c>
      <c r="AM142" s="118">
        <f t="shared" si="123"/>
        <v>0</v>
      </c>
      <c r="AN142" s="118">
        <f t="shared" si="123"/>
        <v>0</v>
      </c>
      <c r="AO142" s="118">
        <f t="shared" si="123"/>
        <v>0</v>
      </c>
      <c r="AP142" s="118">
        <f t="shared" si="123"/>
        <v>0</v>
      </c>
      <c r="AQ142" s="118">
        <f t="shared" si="123"/>
        <v>0</v>
      </c>
      <c r="AR142" s="118">
        <f t="shared" si="123"/>
        <v>0</v>
      </c>
      <c r="AS142" s="118">
        <f t="shared" si="123"/>
        <v>0</v>
      </c>
      <c r="AT142" s="118">
        <f t="shared" si="124"/>
        <v>0</v>
      </c>
      <c r="AU142" s="118">
        <f t="shared" si="124"/>
        <v>0</v>
      </c>
      <c r="AV142" s="118">
        <f t="shared" si="124"/>
        <v>0</v>
      </c>
      <c r="AW142" s="118">
        <f t="shared" si="126"/>
        <v>0</v>
      </c>
      <c r="AX142" s="118">
        <f t="shared" si="126"/>
        <v>0</v>
      </c>
      <c r="AY142" s="118">
        <f t="shared" si="126"/>
        <v>0</v>
      </c>
      <c r="AZ142" s="118">
        <f t="shared" si="126"/>
        <v>0</v>
      </c>
      <c r="BA142" s="118">
        <f t="shared" si="126"/>
        <v>0</v>
      </c>
      <c r="BB142" s="118">
        <f t="shared" si="126"/>
        <v>0</v>
      </c>
      <c r="BC142" s="118">
        <f t="shared" si="126"/>
        <v>0</v>
      </c>
      <c r="BD142" s="118">
        <f t="shared" si="126"/>
        <v>0</v>
      </c>
      <c r="BE142" s="118">
        <f t="shared" si="126"/>
        <v>0</v>
      </c>
      <c r="BF142" s="118">
        <f t="shared" si="126"/>
        <v>0</v>
      </c>
      <c r="BG142" s="118">
        <f t="shared" si="126"/>
        <v>0</v>
      </c>
      <c r="BH142" s="118">
        <f t="shared" si="126"/>
        <v>0</v>
      </c>
      <c r="BI142" s="118">
        <f t="shared" si="126"/>
        <v>0</v>
      </c>
      <c r="BJ142" s="118">
        <f t="shared" si="126"/>
        <v>0</v>
      </c>
      <c r="BK142" s="118">
        <f t="shared" si="126"/>
        <v>0</v>
      </c>
      <c r="BL142" s="118">
        <f t="shared" si="126"/>
        <v>0</v>
      </c>
      <c r="BM142" s="118">
        <f t="shared" si="126"/>
        <v>0</v>
      </c>
    </row>
    <row r="143" spans="4:65">
      <c r="D143">
        <v>53</v>
      </c>
      <c r="E143" t="s">
        <v>197</v>
      </c>
      <c r="F143" s="118">
        <f t="shared" ref="F143:U145" si="127">IF(F$88=0,0,VLOOKUP($D143,$D$5:$BN$85,F$88+2,0))</f>
        <v>0</v>
      </c>
      <c r="G143" s="118">
        <f t="shared" si="127"/>
        <v>0</v>
      </c>
      <c r="H143" s="118">
        <f t="shared" si="127"/>
        <v>0</v>
      </c>
      <c r="I143" s="118">
        <f t="shared" si="127"/>
        <v>0</v>
      </c>
      <c r="J143" s="118">
        <f t="shared" si="127"/>
        <v>0</v>
      </c>
      <c r="K143" s="118">
        <f t="shared" si="127"/>
        <v>0</v>
      </c>
      <c r="L143" s="118">
        <f t="shared" si="127"/>
        <v>0</v>
      </c>
      <c r="M143" s="118">
        <f t="shared" si="127"/>
        <v>0</v>
      </c>
      <c r="N143" s="118">
        <f t="shared" si="127"/>
        <v>0</v>
      </c>
      <c r="O143" s="118">
        <f t="shared" si="127"/>
        <v>0</v>
      </c>
      <c r="P143" s="118">
        <f t="shared" si="127"/>
        <v>0</v>
      </c>
      <c r="Q143" s="118">
        <f t="shared" si="127"/>
        <v>0</v>
      </c>
      <c r="R143" s="118">
        <f t="shared" si="127"/>
        <v>10000</v>
      </c>
      <c r="S143" s="118">
        <f t="shared" si="127"/>
        <v>10000</v>
      </c>
      <c r="T143" s="118">
        <f t="shared" si="127"/>
        <v>10000</v>
      </c>
      <c r="U143" s="118">
        <f t="shared" si="127"/>
        <v>10000</v>
      </c>
      <c r="V143" s="118">
        <f t="shared" ref="V143:AK145" si="128">IF(V$88=0,0,VLOOKUP($D143,$D$5:$BN$85,V$88+2,0))</f>
        <v>10000</v>
      </c>
      <c r="W143" s="118">
        <f t="shared" si="128"/>
        <v>10000</v>
      </c>
      <c r="X143" s="118">
        <f t="shared" si="128"/>
        <v>10000</v>
      </c>
      <c r="Y143" s="118">
        <f t="shared" si="128"/>
        <v>10000</v>
      </c>
      <c r="Z143" s="118">
        <f t="shared" si="128"/>
        <v>10000</v>
      </c>
      <c r="AA143" s="118">
        <f t="shared" si="128"/>
        <v>10000</v>
      </c>
      <c r="AB143" s="118">
        <f t="shared" si="128"/>
        <v>10000</v>
      </c>
      <c r="AC143" s="118">
        <f t="shared" si="128"/>
        <v>10000</v>
      </c>
      <c r="AD143" s="118">
        <f t="shared" si="128"/>
        <v>10000</v>
      </c>
      <c r="AE143" s="118">
        <f t="shared" si="128"/>
        <v>10000</v>
      </c>
      <c r="AF143" s="118">
        <f t="shared" si="128"/>
        <v>10000</v>
      </c>
      <c r="AG143" s="118">
        <f t="shared" si="128"/>
        <v>10000</v>
      </c>
      <c r="AH143" s="118">
        <f t="shared" si="128"/>
        <v>10000</v>
      </c>
      <c r="AI143" s="118">
        <f t="shared" si="128"/>
        <v>10000</v>
      </c>
      <c r="AJ143" s="118">
        <f t="shared" si="128"/>
        <v>10000</v>
      </c>
      <c r="AK143" s="118">
        <f t="shared" si="128"/>
        <v>10000</v>
      </c>
      <c r="AL143" s="118">
        <f t="shared" ref="AL143:BA145" si="129">IF(AL$88=0,0,VLOOKUP($D143,$D$5:$BN$85,AL$88+2,0))</f>
        <v>10000</v>
      </c>
      <c r="AM143" s="118">
        <f t="shared" si="129"/>
        <v>10000</v>
      </c>
      <c r="AN143" s="118">
        <f t="shared" si="129"/>
        <v>10000</v>
      </c>
      <c r="AO143" s="118">
        <f t="shared" si="129"/>
        <v>10000</v>
      </c>
      <c r="AP143" s="118">
        <f t="shared" si="129"/>
        <v>10000</v>
      </c>
      <c r="AQ143" s="118">
        <f t="shared" si="129"/>
        <v>10000</v>
      </c>
      <c r="AR143" s="118">
        <f t="shared" si="129"/>
        <v>10000</v>
      </c>
      <c r="AS143" s="118">
        <f t="shared" si="129"/>
        <v>10000</v>
      </c>
      <c r="AT143" s="118">
        <f t="shared" si="129"/>
        <v>10000</v>
      </c>
      <c r="AU143" s="118">
        <f t="shared" si="129"/>
        <v>10000</v>
      </c>
      <c r="AV143" s="118">
        <f t="shared" si="129"/>
        <v>10000</v>
      </c>
      <c r="AW143" s="118">
        <f t="shared" si="129"/>
        <v>10000</v>
      </c>
      <c r="AX143" s="118">
        <f t="shared" si="129"/>
        <v>10000</v>
      </c>
      <c r="AY143" s="118">
        <f t="shared" si="129"/>
        <v>10000</v>
      </c>
      <c r="AZ143" s="118">
        <f t="shared" si="129"/>
        <v>10000</v>
      </c>
      <c r="BA143" s="118">
        <f t="shared" si="129"/>
        <v>10000</v>
      </c>
      <c r="BB143" s="118">
        <f t="shared" ref="BB143:BM145" si="130">IF(BB$88=0,0,VLOOKUP($D143,$D$5:$BN$85,BB$88+2,0))</f>
        <v>10000</v>
      </c>
      <c r="BC143" s="118">
        <f t="shared" si="130"/>
        <v>10000</v>
      </c>
      <c r="BD143" s="118">
        <f t="shared" si="130"/>
        <v>10000</v>
      </c>
      <c r="BE143" s="118">
        <f t="shared" si="130"/>
        <v>10000</v>
      </c>
      <c r="BF143" s="118">
        <f t="shared" si="130"/>
        <v>10000</v>
      </c>
      <c r="BG143" s="118">
        <f t="shared" si="130"/>
        <v>10000</v>
      </c>
      <c r="BH143" s="118">
        <f t="shared" si="130"/>
        <v>10000</v>
      </c>
      <c r="BI143" s="118">
        <f t="shared" si="130"/>
        <v>10000</v>
      </c>
      <c r="BJ143" s="118">
        <f t="shared" si="130"/>
        <v>10000</v>
      </c>
      <c r="BK143" s="118">
        <f t="shared" si="130"/>
        <v>10000</v>
      </c>
      <c r="BL143" s="118">
        <f t="shared" si="130"/>
        <v>10000</v>
      </c>
      <c r="BM143" s="118">
        <f t="shared" si="130"/>
        <v>10000</v>
      </c>
    </row>
    <row r="144" spans="4:65">
      <c r="D144">
        <v>54</v>
      </c>
      <c r="E144" t="s">
        <v>198</v>
      </c>
      <c r="F144" s="118">
        <f t="shared" si="127"/>
        <v>0</v>
      </c>
      <c r="G144" s="118">
        <f t="shared" si="127"/>
        <v>0</v>
      </c>
      <c r="H144" s="118">
        <f t="shared" si="127"/>
        <v>0</v>
      </c>
      <c r="I144" s="118">
        <f t="shared" si="127"/>
        <v>0</v>
      </c>
      <c r="J144" s="118">
        <f t="shared" si="127"/>
        <v>0</v>
      </c>
      <c r="K144" s="118">
        <f t="shared" si="127"/>
        <v>0</v>
      </c>
      <c r="L144" s="118">
        <f t="shared" si="127"/>
        <v>0</v>
      </c>
      <c r="M144" s="118">
        <f t="shared" si="127"/>
        <v>0</v>
      </c>
      <c r="N144" s="118">
        <f t="shared" si="127"/>
        <v>0</v>
      </c>
      <c r="O144" s="118">
        <f t="shared" si="127"/>
        <v>0</v>
      </c>
      <c r="P144" s="118">
        <f t="shared" si="127"/>
        <v>0</v>
      </c>
      <c r="Q144" s="118">
        <f t="shared" si="127"/>
        <v>0</v>
      </c>
      <c r="R144" s="118">
        <f t="shared" si="127"/>
        <v>0</v>
      </c>
      <c r="S144" s="118">
        <f t="shared" si="127"/>
        <v>0</v>
      </c>
      <c r="T144" s="118">
        <f t="shared" si="127"/>
        <v>0</v>
      </c>
      <c r="U144" s="118">
        <f t="shared" si="127"/>
        <v>0</v>
      </c>
      <c r="V144" s="118">
        <f t="shared" si="128"/>
        <v>0</v>
      </c>
      <c r="W144" s="118">
        <f t="shared" si="128"/>
        <v>0</v>
      </c>
      <c r="X144" s="118">
        <f t="shared" si="128"/>
        <v>0</v>
      </c>
      <c r="Y144" s="118">
        <f t="shared" si="128"/>
        <v>0</v>
      </c>
      <c r="Z144" s="118">
        <f t="shared" si="128"/>
        <v>0</v>
      </c>
      <c r="AA144" s="118">
        <f t="shared" si="128"/>
        <v>0</v>
      </c>
      <c r="AB144" s="118">
        <f t="shared" si="128"/>
        <v>0</v>
      </c>
      <c r="AC144" s="118">
        <f t="shared" si="128"/>
        <v>0</v>
      </c>
      <c r="AD144" s="118">
        <f t="shared" si="128"/>
        <v>0</v>
      </c>
      <c r="AE144" s="118">
        <f t="shared" si="128"/>
        <v>0</v>
      </c>
      <c r="AF144" s="118">
        <f t="shared" si="128"/>
        <v>0</v>
      </c>
      <c r="AG144" s="118">
        <f t="shared" si="128"/>
        <v>0</v>
      </c>
      <c r="AH144" s="118">
        <f t="shared" si="128"/>
        <v>0</v>
      </c>
      <c r="AI144" s="118">
        <f t="shared" si="128"/>
        <v>0</v>
      </c>
      <c r="AJ144" s="118">
        <f t="shared" si="128"/>
        <v>0</v>
      </c>
      <c r="AK144" s="118">
        <f t="shared" si="128"/>
        <v>0</v>
      </c>
      <c r="AL144" s="118">
        <f t="shared" si="129"/>
        <v>0</v>
      </c>
      <c r="AM144" s="118">
        <f t="shared" si="129"/>
        <v>0</v>
      </c>
      <c r="AN144" s="118">
        <f t="shared" si="129"/>
        <v>0</v>
      </c>
      <c r="AO144" s="118">
        <f t="shared" si="129"/>
        <v>0</v>
      </c>
      <c r="AP144" s="118">
        <f t="shared" si="129"/>
        <v>10000</v>
      </c>
      <c r="AQ144" s="118">
        <f t="shared" si="129"/>
        <v>10000</v>
      </c>
      <c r="AR144" s="118">
        <f t="shared" si="129"/>
        <v>10000</v>
      </c>
      <c r="AS144" s="118">
        <f t="shared" si="129"/>
        <v>10000</v>
      </c>
      <c r="AT144" s="118">
        <f t="shared" si="129"/>
        <v>10000</v>
      </c>
      <c r="AU144" s="118">
        <f t="shared" si="129"/>
        <v>10000</v>
      </c>
      <c r="AV144" s="118">
        <f t="shared" si="129"/>
        <v>10000</v>
      </c>
      <c r="AW144" s="118">
        <f t="shared" si="129"/>
        <v>10000</v>
      </c>
      <c r="AX144" s="118">
        <f t="shared" si="129"/>
        <v>10000</v>
      </c>
      <c r="AY144" s="118">
        <f t="shared" si="129"/>
        <v>10000</v>
      </c>
      <c r="AZ144" s="118">
        <f t="shared" si="129"/>
        <v>10000</v>
      </c>
      <c r="BA144" s="118">
        <f t="shared" si="129"/>
        <v>10000</v>
      </c>
      <c r="BB144" s="118">
        <f t="shared" si="130"/>
        <v>10000</v>
      </c>
      <c r="BC144" s="118">
        <f t="shared" si="130"/>
        <v>10000</v>
      </c>
      <c r="BD144" s="118">
        <f t="shared" si="130"/>
        <v>10000</v>
      </c>
      <c r="BE144" s="118">
        <f t="shared" si="130"/>
        <v>10000</v>
      </c>
      <c r="BF144" s="118">
        <f t="shared" si="130"/>
        <v>10000</v>
      </c>
      <c r="BG144" s="118">
        <f t="shared" si="130"/>
        <v>10000</v>
      </c>
      <c r="BH144" s="118">
        <f t="shared" si="130"/>
        <v>10000</v>
      </c>
      <c r="BI144" s="118">
        <f t="shared" si="130"/>
        <v>10000</v>
      </c>
      <c r="BJ144" s="118">
        <f t="shared" si="130"/>
        <v>10000</v>
      </c>
      <c r="BK144" s="118">
        <f t="shared" si="130"/>
        <v>10000</v>
      </c>
      <c r="BL144" s="118">
        <f t="shared" si="130"/>
        <v>10000</v>
      </c>
      <c r="BM144" s="118">
        <f t="shared" si="130"/>
        <v>10000</v>
      </c>
    </row>
    <row r="145" spans="4:65">
      <c r="D145">
        <v>55</v>
      </c>
      <c r="E145" t="s">
        <v>199</v>
      </c>
      <c r="F145" s="118">
        <f t="shared" si="127"/>
        <v>0</v>
      </c>
      <c r="G145" s="118">
        <f t="shared" si="127"/>
        <v>0</v>
      </c>
      <c r="H145" s="118">
        <f t="shared" si="127"/>
        <v>0</v>
      </c>
      <c r="I145" s="118">
        <f t="shared" si="127"/>
        <v>0</v>
      </c>
      <c r="J145" s="118">
        <f t="shared" si="127"/>
        <v>0</v>
      </c>
      <c r="K145" s="118">
        <f t="shared" si="127"/>
        <v>0</v>
      </c>
      <c r="L145" s="118">
        <f t="shared" si="127"/>
        <v>0</v>
      </c>
      <c r="M145" s="118">
        <f t="shared" si="127"/>
        <v>0</v>
      </c>
      <c r="N145" s="118">
        <f t="shared" si="127"/>
        <v>0</v>
      </c>
      <c r="O145" s="118">
        <f t="shared" si="127"/>
        <v>0</v>
      </c>
      <c r="P145" s="118">
        <f t="shared" si="127"/>
        <v>0</v>
      </c>
      <c r="Q145" s="118">
        <f t="shared" si="127"/>
        <v>0</v>
      </c>
      <c r="R145" s="118">
        <f t="shared" si="127"/>
        <v>0</v>
      </c>
      <c r="S145" s="118">
        <f t="shared" si="127"/>
        <v>0</v>
      </c>
      <c r="T145" s="118">
        <f t="shared" si="127"/>
        <v>0</v>
      </c>
      <c r="U145" s="118">
        <f t="shared" si="127"/>
        <v>0</v>
      </c>
      <c r="V145" s="118">
        <f t="shared" si="128"/>
        <v>0</v>
      </c>
      <c r="W145" s="118">
        <f t="shared" si="128"/>
        <v>0</v>
      </c>
      <c r="X145" s="118">
        <f t="shared" si="128"/>
        <v>0</v>
      </c>
      <c r="Y145" s="118">
        <f t="shared" si="128"/>
        <v>0</v>
      </c>
      <c r="Z145" s="118">
        <f t="shared" si="128"/>
        <v>0</v>
      </c>
      <c r="AA145" s="118">
        <f t="shared" si="128"/>
        <v>0</v>
      </c>
      <c r="AB145" s="118">
        <f t="shared" si="128"/>
        <v>0</v>
      </c>
      <c r="AC145" s="118">
        <f t="shared" si="128"/>
        <v>0</v>
      </c>
      <c r="AD145" s="118">
        <f t="shared" si="128"/>
        <v>0</v>
      </c>
      <c r="AE145" s="118">
        <f t="shared" si="128"/>
        <v>0</v>
      </c>
      <c r="AF145" s="118">
        <f t="shared" si="128"/>
        <v>0</v>
      </c>
      <c r="AG145" s="118">
        <f t="shared" si="128"/>
        <v>0</v>
      </c>
      <c r="AH145" s="118">
        <f t="shared" si="128"/>
        <v>0</v>
      </c>
      <c r="AI145" s="118">
        <f t="shared" si="128"/>
        <v>0</v>
      </c>
      <c r="AJ145" s="118">
        <f t="shared" si="128"/>
        <v>0</v>
      </c>
      <c r="AK145" s="118">
        <f t="shared" si="128"/>
        <v>0</v>
      </c>
      <c r="AL145" s="118">
        <f t="shared" si="129"/>
        <v>0</v>
      </c>
      <c r="AM145" s="118">
        <f t="shared" si="129"/>
        <v>0</v>
      </c>
      <c r="AN145" s="118">
        <f t="shared" si="129"/>
        <v>0</v>
      </c>
      <c r="AO145" s="118">
        <f t="shared" si="129"/>
        <v>0</v>
      </c>
      <c r="AP145" s="118">
        <f t="shared" si="129"/>
        <v>0</v>
      </c>
      <c r="AQ145" s="118">
        <f t="shared" si="129"/>
        <v>0</v>
      </c>
      <c r="AR145" s="118">
        <f t="shared" si="129"/>
        <v>0</v>
      </c>
      <c r="AS145" s="118">
        <f t="shared" si="129"/>
        <v>0</v>
      </c>
      <c r="AT145" s="118">
        <f t="shared" si="129"/>
        <v>0</v>
      </c>
      <c r="AU145" s="118">
        <f t="shared" si="129"/>
        <v>0</v>
      </c>
      <c r="AV145" s="118">
        <f t="shared" si="129"/>
        <v>0</v>
      </c>
      <c r="AW145" s="118">
        <f t="shared" si="129"/>
        <v>0</v>
      </c>
      <c r="AX145" s="118">
        <f t="shared" si="129"/>
        <v>0</v>
      </c>
      <c r="AY145" s="118">
        <f t="shared" si="129"/>
        <v>0</v>
      </c>
      <c r="AZ145" s="118">
        <f t="shared" si="129"/>
        <v>0</v>
      </c>
      <c r="BA145" s="118">
        <f t="shared" si="129"/>
        <v>0</v>
      </c>
      <c r="BB145" s="118">
        <f t="shared" si="130"/>
        <v>0</v>
      </c>
      <c r="BC145" s="118">
        <f t="shared" si="130"/>
        <v>0</v>
      </c>
      <c r="BD145" s="118">
        <f t="shared" si="130"/>
        <v>0</v>
      </c>
      <c r="BE145" s="118">
        <f t="shared" si="130"/>
        <v>0</v>
      </c>
      <c r="BF145" s="118">
        <f t="shared" si="130"/>
        <v>0</v>
      </c>
      <c r="BG145" s="118">
        <f t="shared" si="130"/>
        <v>0</v>
      </c>
      <c r="BH145" s="118">
        <f t="shared" si="130"/>
        <v>0</v>
      </c>
      <c r="BI145" s="118">
        <f t="shared" si="130"/>
        <v>0</v>
      </c>
      <c r="BJ145" s="118">
        <f t="shared" si="130"/>
        <v>0</v>
      </c>
      <c r="BK145" s="118">
        <f t="shared" si="130"/>
        <v>0</v>
      </c>
      <c r="BL145" s="118">
        <f t="shared" si="130"/>
        <v>0</v>
      </c>
      <c r="BM145" s="118">
        <f t="shared" si="130"/>
        <v>0</v>
      </c>
    </row>
    <row r="146" spans="4:65" ht="17" thickBot="1">
      <c r="D146">
        <v>56</v>
      </c>
      <c r="E146" s="117" t="s">
        <v>149</v>
      </c>
      <c r="F146" s="119">
        <f>+SUM(F135:F145)+SUM(F135:F145)*Support!$AO$4*Support!$AQ$4+SUM(F135:F145)*Support!$AO$5*Support!$AQ$5</f>
        <v>0</v>
      </c>
      <c r="G146" s="119">
        <f>+SUM(G135:G145)+SUM(G135:G145)*Support!$AO$4*Support!$AQ$4+SUM(G135:G145)*Support!$AO$5*Support!$AQ$5</f>
        <v>0</v>
      </c>
      <c r="H146" s="119">
        <f>+SUM(H135:H145)+SUM(H135:H145)*Support!$AO$4*Support!$AQ$4+SUM(H135:H145)*Support!$AO$5*Support!$AQ$5</f>
        <v>0</v>
      </c>
      <c r="I146" s="119">
        <f>+SUM(I135:I145)+SUM(I135:I145)*Support!$AO$4*Support!$AQ$4+SUM(I135:I145)*Support!$AO$5*Support!$AQ$5</f>
        <v>20000</v>
      </c>
      <c r="J146" s="119">
        <f>+SUM(J135:J145)+SUM(J135:J145)*Support!$AO$4*Support!$AQ$4+SUM(J135:J145)*Support!$AO$5*Support!$AQ$5</f>
        <v>27000</v>
      </c>
      <c r="K146" s="119">
        <f>+SUM(K135:K145)+SUM(K135:K145)*Support!$AO$4*Support!$AQ$4+SUM(K135:K145)*Support!$AO$5*Support!$AQ$5</f>
        <v>27000</v>
      </c>
      <c r="L146" s="119">
        <f>+SUM(L135:L145)+SUM(L135:L145)*Support!$AO$4*Support!$AQ$4+SUM(L135:L145)*Support!$AO$5*Support!$AQ$5</f>
        <v>27000</v>
      </c>
      <c r="M146" s="119">
        <f>+SUM(M135:M145)+SUM(M135:M145)*Support!$AO$4*Support!$AQ$4+SUM(M135:M145)*Support!$AO$5*Support!$AQ$5</f>
        <v>27000</v>
      </c>
      <c r="N146" s="119">
        <f>+SUM(N135:N145)+SUM(N135:N145)*Support!$AO$4*Support!$AQ$4+SUM(N135:N145)*Support!$AO$5*Support!$AQ$5</f>
        <v>27000</v>
      </c>
      <c r="O146" s="119">
        <f>+SUM(O135:O145)+SUM(O135:O145)*Support!$AO$4*Support!$AQ$4+SUM(O135:O145)*Support!$AO$5*Support!$AQ$5</f>
        <v>27000</v>
      </c>
      <c r="P146" s="119">
        <f>+SUM(P135:P145)+SUM(P135:P145)*Support!$AO$4*Support!$AQ$4+SUM(P135:P145)*Support!$AO$5*Support!$AQ$5</f>
        <v>27000</v>
      </c>
      <c r="Q146" s="119">
        <f>+SUM(Q135:Q145)+SUM(Q135:Q145)*Support!$AO$4*Support!$AQ$4+SUM(Q135:Q145)*Support!$AO$5*Support!$AQ$5</f>
        <v>27000</v>
      </c>
      <c r="R146" s="119">
        <f>+SUM(R135:R145)+SUM(R135:R145)*Support!$AO$4*Support!$AQ$4+SUM(R135:R145)*Support!$AO$5*Support!$AQ$5</f>
        <v>47000</v>
      </c>
      <c r="S146" s="119">
        <f>+SUM(S135:S145)+SUM(S135:S145)*Support!$AO$4*Support!$AQ$4+SUM(S135:S145)*Support!$AO$5*Support!$AQ$5</f>
        <v>47000</v>
      </c>
      <c r="T146" s="119">
        <f>+SUM(T135:T145)+SUM(T135:T145)*Support!$AO$4*Support!$AQ$4+SUM(T135:T145)*Support!$AO$5*Support!$AQ$5</f>
        <v>47000</v>
      </c>
      <c r="U146" s="119">
        <f>+SUM(U135:U145)+SUM(U135:U145)*Support!$AO$4*Support!$AQ$4+SUM(U135:U145)*Support!$AO$5*Support!$AQ$5</f>
        <v>47000</v>
      </c>
      <c r="V146" s="119">
        <f>+SUM(V135:V145)+SUM(V135:V145)*Support!$AO$4*Support!$AQ$4+SUM(V135:V145)*Support!$AO$5*Support!$AQ$5</f>
        <v>47000</v>
      </c>
      <c r="W146" s="119">
        <f>+SUM(W135:W145)+SUM(W135:W145)*Support!$AO$4*Support!$AQ$4+SUM(W135:W145)*Support!$AO$5*Support!$AQ$5</f>
        <v>47000</v>
      </c>
      <c r="X146" s="119">
        <f>+SUM(X135:X145)+SUM(X135:X145)*Support!$AO$4*Support!$AQ$4+SUM(X135:X145)*Support!$AO$5*Support!$AQ$5</f>
        <v>47000</v>
      </c>
      <c r="Y146" s="119">
        <f>+SUM(Y135:Y145)+SUM(Y135:Y145)*Support!$AO$4*Support!$AQ$4+SUM(Y135:Y145)*Support!$AO$5*Support!$AQ$5</f>
        <v>47000</v>
      </c>
      <c r="Z146" s="119">
        <f>+SUM(Z135:Z145)+SUM(Z135:Z145)*Support!$AO$4*Support!$AQ$4+SUM(Z135:Z145)*Support!$AO$5*Support!$AQ$5</f>
        <v>47000</v>
      </c>
      <c r="AA146" s="119">
        <f>+SUM(AA135:AA145)+SUM(AA135:AA145)*Support!$AO$4*Support!$AQ$4+SUM(AA135:AA145)*Support!$AO$5*Support!$AQ$5</f>
        <v>47000</v>
      </c>
      <c r="AB146" s="119">
        <f>+SUM(AB135:AB145)+SUM(AB135:AB145)*Support!$AO$4*Support!$AQ$4+SUM(AB135:AB145)*Support!$AO$5*Support!$AQ$5</f>
        <v>47000</v>
      </c>
      <c r="AC146" s="119">
        <f>+SUM(AC135:AC145)+SUM(AC135:AC145)*Support!$AO$4*Support!$AQ$4+SUM(AC135:AC145)*Support!$AO$5*Support!$AQ$5</f>
        <v>47000</v>
      </c>
      <c r="AD146" s="119">
        <f>+SUM(AD135:AD145)+SUM(AD135:AD145)*Support!$AO$4*Support!$AQ$4+SUM(AD135:AD145)*Support!$AO$5*Support!$AQ$5</f>
        <v>57000</v>
      </c>
      <c r="AE146" s="119">
        <f>+SUM(AE135:AE145)+SUM(AE135:AE145)*Support!$AO$4*Support!$AQ$4+SUM(AE135:AE145)*Support!$AO$5*Support!$AQ$5</f>
        <v>57000</v>
      </c>
      <c r="AF146" s="119">
        <f>+SUM(AF135:AF145)+SUM(AF135:AF145)*Support!$AO$4*Support!$AQ$4+SUM(AF135:AF145)*Support!$AO$5*Support!$AQ$5</f>
        <v>57000</v>
      </c>
      <c r="AG146" s="119">
        <f>+SUM(AG135:AG145)+SUM(AG135:AG145)*Support!$AO$4*Support!$AQ$4+SUM(AG135:AG145)*Support!$AO$5*Support!$AQ$5</f>
        <v>57000</v>
      </c>
      <c r="AH146" s="119">
        <f>+SUM(AH135:AH145)+SUM(AH135:AH145)*Support!$AO$4*Support!$AQ$4+SUM(AH135:AH145)*Support!$AO$5*Support!$AQ$5</f>
        <v>57000</v>
      </c>
      <c r="AI146" s="119">
        <f>+SUM(AI135:AI145)+SUM(AI135:AI145)*Support!$AO$4*Support!$AQ$4+SUM(AI135:AI145)*Support!$AO$5*Support!$AQ$5</f>
        <v>57000</v>
      </c>
      <c r="AJ146" s="119">
        <f>+SUM(AJ135:AJ145)+SUM(AJ135:AJ145)*Support!$AO$4*Support!$AQ$4+SUM(AJ135:AJ145)*Support!$AO$5*Support!$AQ$5</f>
        <v>57000</v>
      </c>
      <c r="AK146" s="119">
        <f>+SUM(AK135:AK145)+SUM(AK135:AK145)*Support!$AO$4*Support!$AQ$4+SUM(AK135:AK145)*Support!$AO$5*Support!$AQ$5</f>
        <v>57000</v>
      </c>
      <c r="AL146" s="119">
        <f>+SUM(AL135:AL145)+SUM(AL135:AL145)*Support!$AO$4*Support!$AQ$4+SUM(AL135:AL145)*Support!$AO$5*Support!$AQ$5</f>
        <v>57000</v>
      </c>
      <c r="AM146" s="119">
        <f>+SUM(AM135:AM145)+SUM(AM135:AM145)*Support!$AO$4*Support!$AQ$4+SUM(AM135:AM145)*Support!$AO$5*Support!$AQ$5</f>
        <v>57000</v>
      </c>
      <c r="AN146" s="119">
        <f>+SUM(AN135:AN145)+SUM(AN135:AN145)*Support!$AO$4*Support!$AQ$4+SUM(AN135:AN145)*Support!$AO$5*Support!$AQ$5</f>
        <v>57000</v>
      </c>
      <c r="AO146" s="119">
        <f>+SUM(AO135:AO145)+SUM(AO135:AO145)*Support!$AO$4*Support!$AQ$4+SUM(AO135:AO145)*Support!$AO$5*Support!$AQ$5</f>
        <v>57000</v>
      </c>
      <c r="AP146" s="119">
        <f>+SUM(AP135:AP145)+SUM(AP135:AP145)*Support!$AO$4*Support!$AQ$4+SUM(AP135:AP145)*Support!$AO$5*Support!$AQ$5</f>
        <v>67000</v>
      </c>
      <c r="AQ146" s="119">
        <f>+SUM(AQ135:AQ145)+SUM(AQ135:AQ145)*Support!$AO$4*Support!$AQ$4+SUM(AQ135:AQ145)*Support!$AO$5*Support!$AQ$5</f>
        <v>67000</v>
      </c>
      <c r="AR146" s="119">
        <f>+SUM(AR135:AR145)+SUM(AR135:AR145)*Support!$AO$4*Support!$AQ$4+SUM(AR135:AR145)*Support!$AO$5*Support!$AQ$5</f>
        <v>67000</v>
      </c>
      <c r="AS146" s="119">
        <f>+SUM(AS135:AS145)+SUM(AS135:AS145)*Support!$AO$4*Support!$AQ$4+SUM(AS135:AS145)*Support!$AO$5*Support!$AQ$5</f>
        <v>67000</v>
      </c>
      <c r="AT146" s="119">
        <f>+SUM(AT135:AT145)+SUM(AT135:AT145)*Support!$AO$4*Support!$AQ$4+SUM(AT135:AT145)*Support!$AO$5*Support!$AQ$5</f>
        <v>67000</v>
      </c>
      <c r="AU146" s="119">
        <f>+SUM(AU135:AU145)+SUM(AU135:AU145)*Support!$AO$4*Support!$AQ$4+SUM(AU135:AU145)*Support!$AO$5*Support!$AQ$5</f>
        <v>67000</v>
      </c>
      <c r="AV146" s="119">
        <f>+SUM(AV135:AV145)+SUM(AV135:AV145)*Support!$AO$4*Support!$AQ$4+SUM(AV135:AV145)*Support!$AO$5*Support!$AQ$5</f>
        <v>67000</v>
      </c>
      <c r="AW146" s="119">
        <f>+SUM(AW135:AW145)+SUM(AW135:AW145)*Support!$AO$4*Support!$AQ$4+SUM(AW135:AW145)*Support!$AO$5*Support!$AQ$5</f>
        <v>67000</v>
      </c>
      <c r="AX146" s="119">
        <f>+SUM(AX135:AX145)+SUM(AX135:AX145)*Support!$AO$4*Support!$AQ$4+SUM(AX135:AX145)*Support!$AO$5*Support!$AQ$5</f>
        <v>67000</v>
      </c>
      <c r="AY146" s="119">
        <f>+SUM(AY135:AY145)+SUM(AY135:AY145)*Support!$AO$4*Support!$AQ$4+SUM(AY135:AY145)*Support!$AO$5*Support!$AQ$5</f>
        <v>67000</v>
      </c>
      <c r="AZ146" s="119">
        <f>+SUM(AZ135:AZ145)+SUM(AZ135:AZ145)*Support!$AO$4*Support!$AQ$4+SUM(AZ135:AZ145)*Support!$AO$5*Support!$AQ$5</f>
        <v>67000</v>
      </c>
      <c r="BA146" s="119">
        <f>+SUM(BA135:BA145)+SUM(BA135:BA145)*Support!$AO$4*Support!$AQ$4+SUM(BA135:BA145)*Support!$AO$5*Support!$AQ$5</f>
        <v>67000</v>
      </c>
      <c r="BB146" s="119">
        <f>+SUM(BB135:BB145)+SUM(BB135:BB145)*Support!$AO$4*Support!$AQ$4+SUM(BB135:BB145)*Support!$AO$5*Support!$AQ$5</f>
        <v>87000</v>
      </c>
      <c r="BC146" s="119">
        <f>+SUM(BC135:BC145)+SUM(BC135:BC145)*Support!$AO$4*Support!$AQ$4+SUM(BC135:BC145)*Support!$AO$5*Support!$AQ$5</f>
        <v>87000</v>
      </c>
      <c r="BD146" s="119">
        <f>+SUM(BD135:BD145)+SUM(BD135:BD145)*Support!$AO$4*Support!$AQ$4+SUM(BD135:BD145)*Support!$AO$5*Support!$AQ$5</f>
        <v>87000</v>
      </c>
      <c r="BE146" s="119">
        <f>+SUM(BE135:BE145)+SUM(BE135:BE145)*Support!$AO$4*Support!$AQ$4+SUM(BE135:BE145)*Support!$AO$5*Support!$AQ$5</f>
        <v>87000</v>
      </c>
      <c r="BF146" s="119">
        <f>+SUM(BF135:BF145)+SUM(BF135:BF145)*Support!$AO$4*Support!$AQ$4+SUM(BF135:BF145)*Support!$AO$5*Support!$AQ$5</f>
        <v>87000</v>
      </c>
      <c r="BG146" s="119">
        <f>+SUM(BG135:BG145)+SUM(BG135:BG145)*Support!$AO$4*Support!$AQ$4+SUM(BG135:BG145)*Support!$AO$5*Support!$AQ$5</f>
        <v>87000</v>
      </c>
      <c r="BH146" s="119">
        <f>+SUM(BH135:BH145)+SUM(BH135:BH145)*Support!$AO$4*Support!$AQ$4+SUM(BH135:BH145)*Support!$AO$5*Support!$AQ$5</f>
        <v>87000</v>
      </c>
      <c r="BI146" s="119">
        <f>+SUM(BI135:BI145)+SUM(BI135:BI145)*Support!$AO$4*Support!$AQ$4+SUM(BI135:BI145)*Support!$AO$5*Support!$AQ$5</f>
        <v>87000</v>
      </c>
      <c r="BJ146" s="119">
        <f>+SUM(BJ135:BJ145)+SUM(BJ135:BJ145)*Support!$AO$4*Support!$AQ$4+SUM(BJ135:BJ145)*Support!$AO$5*Support!$AQ$5</f>
        <v>87000</v>
      </c>
      <c r="BK146" s="119">
        <f>+SUM(BK135:BK145)+SUM(BK135:BK145)*Support!$AO$4*Support!$AQ$4+SUM(BK135:BK145)*Support!$AO$5*Support!$AQ$5</f>
        <v>87000</v>
      </c>
      <c r="BL146" s="119">
        <f>+SUM(BL135:BL145)+SUM(BL135:BL145)*Support!$AO$4*Support!$AQ$4+SUM(BL135:BL145)*Support!$AO$5*Support!$AQ$5</f>
        <v>87000</v>
      </c>
      <c r="BM146" s="119">
        <f>+SUM(BM135:BM145)+SUM(BM135:BM145)*Support!$AO$4*Support!$AQ$4+SUM(BM135:BM145)*Support!$AO$5*Support!$AQ$5</f>
        <v>87000</v>
      </c>
    </row>
    <row r="147" spans="4:65" ht="17" thickTop="1">
      <c r="D147">
        <v>57</v>
      </c>
      <c r="E147" s="117"/>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6"/>
      <c r="AM147" s="116"/>
      <c r="AN147" s="116"/>
      <c r="AO147" s="116"/>
      <c r="AP147" s="116"/>
      <c r="AQ147" s="116"/>
      <c r="AR147" s="116"/>
      <c r="AS147" s="116"/>
      <c r="AT147" s="116"/>
      <c r="AU147" s="116"/>
      <c r="AV147" s="116"/>
      <c r="AW147" s="116"/>
      <c r="AX147" s="116"/>
      <c r="AY147" s="116"/>
      <c r="AZ147" s="116"/>
      <c r="BA147" s="116"/>
      <c r="BB147" s="116"/>
      <c r="BC147" s="116"/>
      <c r="BD147" s="116"/>
      <c r="BE147" s="116"/>
      <c r="BF147" s="116"/>
      <c r="BG147" s="116"/>
      <c r="BH147" s="116"/>
      <c r="BI147" s="116"/>
      <c r="BJ147" s="116"/>
      <c r="BK147" s="116"/>
      <c r="BL147" s="116"/>
      <c r="BM147" s="116"/>
    </row>
    <row r="148" spans="4:65">
      <c r="D148">
        <v>58</v>
      </c>
      <c r="E148" s="117"/>
      <c r="F148" s="115" t="str">
        <f>F89</f>
        <v>$</v>
      </c>
      <c r="G148" s="115" t="str">
        <f t="shared" ref="G148:BM148" si="131">G89</f>
        <v>$</v>
      </c>
      <c r="H148" s="115" t="str">
        <f t="shared" si="131"/>
        <v>$</v>
      </c>
      <c r="I148" s="115" t="str">
        <f t="shared" si="131"/>
        <v>$</v>
      </c>
      <c r="J148" s="115" t="str">
        <f t="shared" si="131"/>
        <v>$</v>
      </c>
      <c r="K148" s="115" t="str">
        <f t="shared" si="131"/>
        <v>$</v>
      </c>
      <c r="L148" s="115" t="str">
        <f t="shared" si="131"/>
        <v>$</v>
      </c>
      <c r="M148" s="115" t="str">
        <f t="shared" si="131"/>
        <v>$</v>
      </c>
      <c r="N148" s="115" t="str">
        <f t="shared" si="131"/>
        <v>$</v>
      </c>
      <c r="O148" s="115" t="str">
        <f t="shared" si="131"/>
        <v>$</v>
      </c>
      <c r="P148" s="115" t="str">
        <f t="shared" si="131"/>
        <v>$</v>
      </c>
      <c r="Q148" s="115" t="str">
        <f t="shared" si="131"/>
        <v>$</v>
      </c>
      <c r="R148" s="115" t="str">
        <f t="shared" si="131"/>
        <v>$</v>
      </c>
      <c r="S148" s="115" t="str">
        <f t="shared" si="131"/>
        <v>$</v>
      </c>
      <c r="T148" s="115" t="str">
        <f t="shared" si="131"/>
        <v>$</v>
      </c>
      <c r="U148" s="115" t="str">
        <f t="shared" si="131"/>
        <v>$</v>
      </c>
      <c r="V148" s="115" t="str">
        <f t="shared" si="131"/>
        <v>$</v>
      </c>
      <c r="W148" s="115" t="str">
        <f t="shared" si="131"/>
        <v>$</v>
      </c>
      <c r="X148" s="115" t="str">
        <f t="shared" si="131"/>
        <v>$</v>
      </c>
      <c r="Y148" s="115" t="str">
        <f t="shared" si="131"/>
        <v>$</v>
      </c>
      <c r="Z148" s="115" t="str">
        <f t="shared" si="131"/>
        <v>$</v>
      </c>
      <c r="AA148" s="115" t="str">
        <f t="shared" si="131"/>
        <v>$</v>
      </c>
      <c r="AB148" s="115" t="str">
        <f t="shared" si="131"/>
        <v>$</v>
      </c>
      <c r="AC148" s="115" t="str">
        <f t="shared" si="131"/>
        <v>$</v>
      </c>
      <c r="AD148" s="115" t="str">
        <f t="shared" si="131"/>
        <v>$</v>
      </c>
      <c r="AE148" s="115" t="str">
        <f t="shared" si="131"/>
        <v>$</v>
      </c>
      <c r="AF148" s="115" t="str">
        <f t="shared" si="131"/>
        <v>$</v>
      </c>
      <c r="AG148" s="115" t="str">
        <f t="shared" si="131"/>
        <v>$</v>
      </c>
      <c r="AH148" s="115" t="str">
        <f t="shared" si="131"/>
        <v>$</v>
      </c>
      <c r="AI148" s="115" t="str">
        <f t="shared" si="131"/>
        <v>$</v>
      </c>
      <c r="AJ148" s="115" t="str">
        <f t="shared" si="131"/>
        <v>$</v>
      </c>
      <c r="AK148" s="115" t="str">
        <f t="shared" si="131"/>
        <v>$</v>
      </c>
      <c r="AL148" s="115" t="str">
        <f t="shared" si="131"/>
        <v>$</v>
      </c>
      <c r="AM148" s="115" t="str">
        <f t="shared" si="131"/>
        <v>$</v>
      </c>
      <c r="AN148" s="115" t="str">
        <f t="shared" si="131"/>
        <v>$</v>
      </c>
      <c r="AO148" s="115" t="str">
        <f t="shared" si="131"/>
        <v>$</v>
      </c>
      <c r="AP148" s="115" t="str">
        <f t="shared" si="131"/>
        <v>$</v>
      </c>
      <c r="AQ148" s="115" t="str">
        <f t="shared" si="131"/>
        <v>$</v>
      </c>
      <c r="AR148" s="115" t="str">
        <f t="shared" si="131"/>
        <v>$</v>
      </c>
      <c r="AS148" s="115" t="str">
        <f t="shared" si="131"/>
        <v>$</v>
      </c>
      <c r="AT148" s="115" t="str">
        <f t="shared" si="131"/>
        <v>$</v>
      </c>
      <c r="AU148" s="115" t="str">
        <f t="shared" si="131"/>
        <v>$</v>
      </c>
      <c r="AV148" s="115" t="str">
        <f t="shared" si="131"/>
        <v>$</v>
      </c>
      <c r="AW148" s="115" t="str">
        <f t="shared" si="131"/>
        <v>$</v>
      </c>
      <c r="AX148" s="115" t="str">
        <f t="shared" si="131"/>
        <v>$</v>
      </c>
      <c r="AY148" s="115" t="str">
        <f t="shared" si="131"/>
        <v>$</v>
      </c>
      <c r="AZ148" s="115" t="str">
        <f t="shared" si="131"/>
        <v>$</v>
      </c>
      <c r="BA148" s="115" t="str">
        <f t="shared" si="131"/>
        <v>$</v>
      </c>
      <c r="BB148" s="115" t="str">
        <f t="shared" si="131"/>
        <v>$</v>
      </c>
      <c r="BC148" s="115" t="str">
        <f t="shared" si="131"/>
        <v>$</v>
      </c>
      <c r="BD148" s="115" t="str">
        <f t="shared" si="131"/>
        <v>$</v>
      </c>
      <c r="BE148" s="115" t="str">
        <f t="shared" si="131"/>
        <v>$</v>
      </c>
      <c r="BF148" s="115" t="str">
        <f t="shared" si="131"/>
        <v>$</v>
      </c>
      <c r="BG148" s="115" t="str">
        <f t="shared" si="131"/>
        <v>$</v>
      </c>
      <c r="BH148" s="115" t="str">
        <f t="shared" si="131"/>
        <v>$</v>
      </c>
      <c r="BI148" s="115" t="str">
        <f t="shared" si="131"/>
        <v>$</v>
      </c>
      <c r="BJ148" s="115" t="str">
        <f t="shared" si="131"/>
        <v>$</v>
      </c>
      <c r="BK148" s="115" t="str">
        <f t="shared" si="131"/>
        <v>$</v>
      </c>
      <c r="BL148" s="115" t="str">
        <f t="shared" si="131"/>
        <v>$</v>
      </c>
      <c r="BM148" s="115" t="str">
        <f t="shared" si="131"/>
        <v>$</v>
      </c>
    </row>
    <row r="149" spans="4:65">
      <c r="D149">
        <v>59</v>
      </c>
      <c r="E149" s="117"/>
      <c r="F149" s="116">
        <f>F90</f>
        <v>44927</v>
      </c>
      <c r="G149" s="116">
        <f t="shared" ref="G149:BM149" si="132">G90</f>
        <v>44958</v>
      </c>
      <c r="H149" s="116">
        <f t="shared" si="132"/>
        <v>44986</v>
      </c>
      <c r="I149" s="116">
        <f t="shared" si="132"/>
        <v>45017</v>
      </c>
      <c r="J149" s="116">
        <f t="shared" si="132"/>
        <v>45047</v>
      </c>
      <c r="K149" s="116">
        <f t="shared" si="132"/>
        <v>45078</v>
      </c>
      <c r="L149" s="116">
        <f t="shared" si="132"/>
        <v>45108</v>
      </c>
      <c r="M149" s="116">
        <f t="shared" si="132"/>
        <v>45139</v>
      </c>
      <c r="N149" s="116">
        <f t="shared" si="132"/>
        <v>45170</v>
      </c>
      <c r="O149" s="116">
        <f t="shared" si="132"/>
        <v>45200</v>
      </c>
      <c r="P149" s="116">
        <f t="shared" si="132"/>
        <v>45231</v>
      </c>
      <c r="Q149" s="116">
        <f t="shared" si="132"/>
        <v>45261</v>
      </c>
      <c r="R149" s="116">
        <f t="shared" si="132"/>
        <v>45292</v>
      </c>
      <c r="S149" s="116">
        <f t="shared" si="132"/>
        <v>45323</v>
      </c>
      <c r="T149" s="116">
        <f t="shared" si="132"/>
        <v>45352</v>
      </c>
      <c r="U149" s="116">
        <f t="shared" si="132"/>
        <v>45383</v>
      </c>
      <c r="V149" s="116">
        <f t="shared" si="132"/>
        <v>45413</v>
      </c>
      <c r="W149" s="116">
        <f t="shared" si="132"/>
        <v>45444</v>
      </c>
      <c r="X149" s="116">
        <f t="shared" si="132"/>
        <v>45474</v>
      </c>
      <c r="Y149" s="116">
        <f t="shared" si="132"/>
        <v>45505</v>
      </c>
      <c r="Z149" s="116">
        <f t="shared" si="132"/>
        <v>45536</v>
      </c>
      <c r="AA149" s="116">
        <f t="shared" si="132"/>
        <v>45566</v>
      </c>
      <c r="AB149" s="116">
        <f t="shared" si="132"/>
        <v>45597</v>
      </c>
      <c r="AC149" s="116">
        <f t="shared" si="132"/>
        <v>45627</v>
      </c>
      <c r="AD149" s="116">
        <f t="shared" si="132"/>
        <v>45658</v>
      </c>
      <c r="AE149" s="116">
        <f t="shared" si="132"/>
        <v>45689</v>
      </c>
      <c r="AF149" s="116">
        <f t="shared" si="132"/>
        <v>45717</v>
      </c>
      <c r="AG149" s="116">
        <f t="shared" si="132"/>
        <v>45748</v>
      </c>
      <c r="AH149" s="116">
        <f t="shared" si="132"/>
        <v>45778</v>
      </c>
      <c r="AI149" s="116">
        <f t="shared" si="132"/>
        <v>45809</v>
      </c>
      <c r="AJ149" s="116">
        <f t="shared" si="132"/>
        <v>45839</v>
      </c>
      <c r="AK149" s="116">
        <f t="shared" si="132"/>
        <v>45870</v>
      </c>
      <c r="AL149" s="116">
        <f t="shared" si="132"/>
        <v>45901</v>
      </c>
      <c r="AM149" s="116">
        <f t="shared" si="132"/>
        <v>45931</v>
      </c>
      <c r="AN149" s="116">
        <f t="shared" si="132"/>
        <v>45962</v>
      </c>
      <c r="AO149" s="116">
        <f t="shared" si="132"/>
        <v>45992</v>
      </c>
      <c r="AP149" s="116">
        <f t="shared" si="132"/>
        <v>46023</v>
      </c>
      <c r="AQ149" s="116">
        <f t="shared" si="132"/>
        <v>46054</v>
      </c>
      <c r="AR149" s="116">
        <f t="shared" si="132"/>
        <v>46082</v>
      </c>
      <c r="AS149" s="116">
        <f t="shared" si="132"/>
        <v>46113</v>
      </c>
      <c r="AT149" s="116">
        <f t="shared" si="132"/>
        <v>46143</v>
      </c>
      <c r="AU149" s="116">
        <f t="shared" si="132"/>
        <v>46174</v>
      </c>
      <c r="AV149" s="116">
        <f t="shared" si="132"/>
        <v>46204</v>
      </c>
      <c r="AW149" s="116">
        <f t="shared" si="132"/>
        <v>46235</v>
      </c>
      <c r="AX149" s="116">
        <f t="shared" si="132"/>
        <v>46266</v>
      </c>
      <c r="AY149" s="116">
        <f t="shared" si="132"/>
        <v>46296</v>
      </c>
      <c r="AZ149" s="116">
        <f t="shared" si="132"/>
        <v>46327</v>
      </c>
      <c r="BA149" s="116">
        <f t="shared" si="132"/>
        <v>46357</v>
      </c>
      <c r="BB149" s="116">
        <f t="shared" si="132"/>
        <v>46388</v>
      </c>
      <c r="BC149" s="116">
        <f t="shared" si="132"/>
        <v>46419</v>
      </c>
      <c r="BD149" s="116">
        <f t="shared" si="132"/>
        <v>46447</v>
      </c>
      <c r="BE149" s="116">
        <f t="shared" si="132"/>
        <v>46478</v>
      </c>
      <c r="BF149" s="116">
        <f t="shared" si="132"/>
        <v>46508</v>
      </c>
      <c r="BG149" s="116">
        <f t="shared" si="132"/>
        <v>46539</v>
      </c>
      <c r="BH149" s="116">
        <f t="shared" si="132"/>
        <v>46569</v>
      </c>
      <c r="BI149" s="116">
        <f t="shared" si="132"/>
        <v>46600</v>
      </c>
      <c r="BJ149" s="116">
        <f t="shared" si="132"/>
        <v>46631</v>
      </c>
      <c r="BK149" s="116">
        <f t="shared" si="132"/>
        <v>46661</v>
      </c>
      <c r="BL149" s="116">
        <f t="shared" si="132"/>
        <v>46692</v>
      </c>
      <c r="BM149" s="116">
        <f t="shared" si="132"/>
        <v>46722</v>
      </c>
    </row>
    <row r="150" spans="4:65">
      <c r="D150">
        <v>60</v>
      </c>
      <c r="E150" s="117" t="s">
        <v>209</v>
      </c>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8"/>
      <c r="AY150" s="118"/>
      <c r="AZ150" s="118"/>
      <c r="BA150" s="118"/>
      <c r="BB150" s="118"/>
      <c r="BC150" s="118"/>
      <c r="BD150" s="118"/>
      <c r="BE150" s="118"/>
      <c r="BF150" s="118"/>
      <c r="BG150" s="118"/>
      <c r="BH150" s="118"/>
      <c r="BI150" s="118"/>
      <c r="BJ150" s="118"/>
      <c r="BK150" s="118"/>
      <c r="BL150" s="118"/>
      <c r="BM150" s="118"/>
    </row>
    <row r="151" spans="4:65">
      <c r="D151">
        <v>61</v>
      </c>
      <c r="E151" t="s">
        <v>201</v>
      </c>
      <c r="F151" s="118">
        <f t="shared" ref="F151:O160" si="133">IF(F$88=0,0,VLOOKUP($D151,$D$5:$BN$85,F$88+2,0))</f>
        <v>0</v>
      </c>
      <c r="G151" s="118">
        <f t="shared" si="133"/>
        <v>0</v>
      </c>
      <c r="H151" s="118">
        <f t="shared" si="133"/>
        <v>0</v>
      </c>
      <c r="I151" s="118">
        <f t="shared" si="133"/>
        <v>0</v>
      </c>
      <c r="J151" s="118">
        <f t="shared" si="133"/>
        <v>0</v>
      </c>
      <c r="K151" s="118">
        <f t="shared" si="133"/>
        <v>0</v>
      </c>
      <c r="L151" s="118">
        <f t="shared" si="133"/>
        <v>0</v>
      </c>
      <c r="M151" s="118">
        <f t="shared" si="133"/>
        <v>0</v>
      </c>
      <c r="N151" s="118">
        <f t="shared" si="133"/>
        <v>0</v>
      </c>
      <c r="O151" s="118">
        <f t="shared" si="133"/>
        <v>0</v>
      </c>
      <c r="P151" s="118">
        <f t="shared" ref="P151:Y160" si="134">IF(P$88=0,0,VLOOKUP($D151,$D$5:$BN$85,P$88+2,0))</f>
        <v>0</v>
      </c>
      <c r="Q151" s="118">
        <f t="shared" si="134"/>
        <v>0</v>
      </c>
      <c r="R151" s="118">
        <f t="shared" si="134"/>
        <v>0</v>
      </c>
      <c r="S151" s="118">
        <f t="shared" si="134"/>
        <v>0</v>
      </c>
      <c r="T151" s="118">
        <f t="shared" si="134"/>
        <v>0</v>
      </c>
      <c r="U151" s="118">
        <f t="shared" si="134"/>
        <v>0</v>
      </c>
      <c r="V151" s="118">
        <f t="shared" si="134"/>
        <v>0</v>
      </c>
      <c r="W151" s="118">
        <f t="shared" si="134"/>
        <v>0</v>
      </c>
      <c r="X151" s="118">
        <f t="shared" si="134"/>
        <v>0</v>
      </c>
      <c r="Y151" s="118">
        <f t="shared" si="134"/>
        <v>0</v>
      </c>
      <c r="Z151" s="118">
        <f t="shared" ref="Z151:AI160" si="135">IF(Z$88=0,0,VLOOKUP($D151,$D$5:$BN$85,Z$88+2,0))</f>
        <v>0</v>
      </c>
      <c r="AA151" s="118">
        <f t="shared" si="135"/>
        <v>0</v>
      </c>
      <c r="AB151" s="118">
        <f t="shared" si="135"/>
        <v>0</v>
      </c>
      <c r="AC151" s="118">
        <f t="shared" si="135"/>
        <v>0</v>
      </c>
      <c r="AD151" s="118">
        <f t="shared" si="135"/>
        <v>0</v>
      </c>
      <c r="AE151" s="118">
        <f t="shared" si="135"/>
        <v>0</v>
      </c>
      <c r="AF151" s="118">
        <f t="shared" si="135"/>
        <v>0</v>
      </c>
      <c r="AG151" s="118">
        <f t="shared" si="135"/>
        <v>0</v>
      </c>
      <c r="AH151" s="118">
        <f t="shared" si="135"/>
        <v>0</v>
      </c>
      <c r="AI151" s="118">
        <f t="shared" si="135"/>
        <v>0</v>
      </c>
      <c r="AJ151" s="118">
        <f t="shared" ref="AJ151:AS160" si="136">IF(AJ$88=0,0,VLOOKUP($D151,$D$5:$BN$85,AJ$88+2,0))</f>
        <v>0</v>
      </c>
      <c r="AK151" s="118">
        <f t="shared" si="136"/>
        <v>0</v>
      </c>
      <c r="AL151" s="118">
        <f t="shared" si="136"/>
        <v>0</v>
      </c>
      <c r="AM151" s="118">
        <f t="shared" si="136"/>
        <v>0</v>
      </c>
      <c r="AN151" s="118">
        <f t="shared" si="136"/>
        <v>0</v>
      </c>
      <c r="AO151" s="118">
        <f t="shared" si="136"/>
        <v>0</v>
      </c>
      <c r="AP151" s="118">
        <f t="shared" si="136"/>
        <v>0</v>
      </c>
      <c r="AQ151" s="118">
        <f t="shared" si="136"/>
        <v>0</v>
      </c>
      <c r="AR151" s="118">
        <f t="shared" si="136"/>
        <v>0</v>
      </c>
      <c r="AS151" s="118">
        <f t="shared" si="136"/>
        <v>0</v>
      </c>
      <c r="AT151" s="118">
        <f t="shared" ref="AT151:BC160" si="137">IF(AT$88=0,0,VLOOKUP($D151,$D$5:$BN$85,AT$88+2,0))</f>
        <v>0</v>
      </c>
      <c r="AU151" s="118">
        <f t="shared" si="137"/>
        <v>0</v>
      </c>
      <c r="AV151" s="118">
        <f t="shared" si="137"/>
        <v>0</v>
      </c>
      <c r="AW151" s="118">
        <f t="shared" si="137"/>
        <v>0</v>
      </c>
      <c r="AX151" s="118">
        <f t="shared" si="137"/>
        <v>0</v>
      </c>
      <c r="AY151" s="118">
        <f t="shared" si="137"/>
        <v>0</v>
      </c>
      <c r="AZ151" s="118">
        <f t="shared" si="137"/>
        <v>0</v>
      </c>
      <c r="BA151" s="118">
        <f t="shared" si="137"/>
        <v>0</v>
      </c>
      <c r="BB151" s="118">
        <f t="shared" si="137"/>
        <v>0</v>
      </c>
      <c r="BC151" s="118">
        <f t="shared" si="137"/>
        <v>0</v>
      </c>
      <c r="BD151" s="118">
        <f t="shared" ref="BD151:BM160" si="138">IF(BD$88=0,0,VLOOKUP($D151,$D$5:$BN$85,BD$88+2,0))</f>
        <v>0</v>
      </c>
      <c r="BE151" s="118">
        <f t="shared" si="138"/>
        <v>0</v>
      </c>
      <c r="BF151" s="118">
        <f t="shared" si="138"/>
        <v>0</v>
      </c>
      <c r="BG151" s="118">
        <f t="shared" si="138"/>
        <v>0</v>
      </c>
      <c r="BH151" s="118">
        <f t="shared" si="138"/>
        <v>0</v>
      </c>
      <c r="BI151" s="118">
        <f t="shared" si="138"/>
        <v>0</v>
      </c>
      <c r="BJ151" s="118">
        <f t="shared" si="138"/>
        <v>0</v>
      </c>
      <c r="BK151" s="118">
        <f t="shared" si="138"/>
        <v>0</v>
      </c>
      <c r="BL151" s="118">
        <f t="shared" si="138"/>
        <v>0</v>
      </c>
      <c r="BM151" s="118">
        <f t="shared" si="138"/>
        <v>0</v>
      </c>
    </row>
    <row r="152" spans="4:65">
      <c r="D152">
        <v>62</v>
      </c>
      <c r="E152" t="s">
        <v>202</v>
      </c>
      <c r="F152" s="118">
        <f t="shared" si="133"/>
        <v>0</v>
      </c>
      <c r="G152" s="118">
        <f t="shared" si="133"/>
        <v>0</v>
      </c>
      <c r="H152" s="118">
        <f t="shared" si="133"/>
        <v>0</v>
      </c>
      <c r="I152" s="118">
        <f t="shared" si="133"/>
        <v>0</v>
      </c>
      <c r="J152" s="118">
        <f t="shared" si="133"/>
        <v>0</v>
      </c>
      <c r="K152" s="118">
        <f t="shared" si="133"/>
        <v>0</v>
      </c>
      <c r="L152" s="118">
        <f t="shared" si="133"/>
        <v>0</v>
      </c>
      <c r="M152" s="118">
        <f t="shared" si="133"/>
        <v>0</v>
      </c>
      <c r="N152" s="118">
        <f t="shared" si="133"/>
        <v>0</v>
      </c>
      <c r="O152" s="118">
        <f t="shared" si="133"/>
        <v>0</v>
      </c>
      <c r="P152" s="118">
        <f t="shared" si="134"/>
        <v>0</v>
      </c>
      <c r="Q152" s="118">
        <f t="shared" si="134"/>
        <v>0</v>
      </c>
      <c r="R152" s="118">
        <f t="shared" si="134"/>
        <v>0</v>
      </c>
      <c r="S152" s="118">
        <f t="shared" si="134"/>
        <v>0</v>
      </c>
      <c r="T152" s="118">
        <f t="shared" si="134"/>
        <v>0</v>
      </c>
      <c r="U152" s="118">
        <f t="shared" si="134"/>
        <v>0</v>
      </c>
      <c r="V152" s="118">
        <f t="shared" si="134"/>
        <v>0</v>
      </c>
      <c r="W152" s="118">
        <f t="shared" si="134"/>
        <v>0</v>
      </c>
      <c r="X152" s="118">
        <f t="shared" si="134"/>
        <v>0</v>
      </c>
      <c r="Y152" s="118">
        <f t="shared" si="134"/>
        <v>0</v>
      </c>
      <c r="Z152" s="118">
        <f t="shared" si="135"/>
        <v>0</v>
      </c>
      <c r="AA152" s="118">
        <f t="shared" si="135"/>
        <v>0</v>
      </c>
      <c r="AB152" s="118">
        <f t="shared" si="135"/>
        <v>0</v>
      </c>
      <c r="AC152" s="118">
        <f t="shared" si="135"/>
        <v>0</v>
      </c>
      <c r="AD152" s="118">
        <f t="shared" si="135"/>
        <v>0</v>
      </c>
      <c r="AE152" s="118">
        <f t="shared" si="135"/>
        <v>0</v>
      </c>
      <c r="AF152" s="118">
        <f t="shared" si="135"/>
        <v>0</v>
      </c>
      <c r="AG152" s="118">
        <f t="shared" si="135"/>
        <v>0</v>
      </c>
      <c r="AH152" s="118">
        <f t="shared" si="135"/>
        <v>0</v>
      </c>
      <c r="AI152" s="118">
        <f t="shared" si="135"/>
        <v>0</v>
      </c>
      <c r="AJ152" s="118">
        <f t="shared" si="136"/>
        <v>0</v>
      </c>
      <c r="AK152" s="118">
        <f t="shared" si="136"/>
        <v>0</v>
      </c>
      <c r="AL152" s="118">
        <f t="shared" si="136"/>
        <v>0</v>
      </c>
      <c r="AM152" s="118">
        <f t="shared" si="136"/>
        <v>0</v>
      </c>
      <c r="AN152" s="118">
        <f t="shared" si="136"/>
        <v>0</v>
      </c>
      <c r="AO152" s="118">
        <f t="shared" si="136"/>
        <v>0</v>
      </c>
      <c r="AP152" s="118">
        <f t="shared" si="136"/>
        <v>0</v>
      </c>
      <c r="AQ152" s="118">
        <f t="shared" si="136"/>
        <v>0</v>
      </c>
      <c r="AR152" s="118">
        <f t="shared" si="136"/>
        <v>0</v>
      </c>
      <c r="AS152" s="118">
        <f t="shared" si="136"/>
        <v>0</v>
      </c>
      <c r="AT152" s="118">
        <f t="shared" si="137"/>
        <v>0</v>
      </c>
      <c r="AU152" s="118">
        <f t="shared" si="137"/>
        <v>0</v>
      </c>
      <c r="AV152" s="118">
        <f t="shared" si="137"/>
        <v>0</v>
      </c>
      <c r="AW152" s="118">
        <f t="shared" si="137"/>
        <v>0</v>
      </c>
      <c r="AX152" s="118">
        <f t="shared" si="137"/>
        <v>0</v>
      </c>
      <c r="AY152" s="118">
        <f t="shared" si="137"/>
        <v>0</v>
      </c>
      <c r="AZ152" s="118">
        <f t="shared" si="137"/>
        <v>0</v>
      </c>
      <c r="BA152" s="118">
        <f t="shared" si="137"/>
        <v>0</v>
      </c>
      <c r="BB152" s="118">
        <f t="shared" si="137"/>
        <v>0</v>
      </c>
      <c r="BC152" s="118">
        <f t="shared" si="137"/>
        <v>0</v>
      </c>
      <c r="BD152" s="118">
        <f t="shared" si="138"/>
        <v>0</v>
      </c>
      <c r="BE152" s="118">
        <f t="shared" si="138"/>
        <v>0</v>
      </c>
      <c r="BF152" s="118">
        <f t="shared" si="138"/>
        <v>0</v>
      </c>
      <c r="BG152" s="118">
        <f t="shared" si="138"/>
        <v>0</v>
      </c>
      <c r="BH152" s="118">
        <f t="shared" si="138"/>
        <v>0</v>
      </c>
      <c r="BI152" s="118">
        <f t="shared" si="138"/>
        <v>0</v>
      </c>
      <c r="BJ152" s="118">
        <f t="shared" si="138"/>
        <v>0</v>
      </c>
      <c r="BK152" s="118">
        <f t="shared" si="138"/>
        <v>0</v>
      </c>
      <c r="BL152" s="118">
        <f t="shared" si="138"/>
        <v>0</v>
      </c>
      <c r="BM152" s="118">
        <f t="shared" si="138"/>
        <v>0</v>
      </c>
    </row>
    <row r="153" spans="4:65">
      <c r="D153">
        <v>63</v>
      </c>
      <c r="E153" t="s">
        <v>203</v>
      </c>
      <c r="F153" s="118">
        <f t="shared" si="133"/>
        <v>0</v>
      </c>
      <c r="G153" s="118">
        <f t="shared" si="133"/>
        <v>0</v>
      </c>
      <c r="H153" s="118">
        <f t="shared" si="133"/>
        <v>0</v>
      </c>
      <c r="I153" s="118">
        <f t="shared" si="133"/>
        <v>0</v>
      </c>
      <c r="J153" s="118">
        <f t="shared" si="133"/>
        <v>0</v>
      </c>
      <c r="K153" s="118">
        <f t="shared" si="133"/>
        <v>0</v>
      </c>
      <c r="L153" s="118">
        <f t="shared" si="133"/>
        <v>0</v>
      </c>
      <c r="M153" s="118">
        <f t="shared" si="133"/>
        <v>0</v>
      </c>
      <c r="N153" s="118">
        <f t="shared" si="133"/>
        <v>0</v>
      </c>
      <c r="O153" s="118">
        <f t="shared" si="133"/>
        <v>0</v>
      </c>
      <c r="P153" s="118">
        <f t="shared" si="134"/>
        <v>0</v>
      </c>
      <c r="Q153" s="118">
        <f t="shared" si="134"/>
        <v>0</v>
      </c>
      <c r="R153" s="118">
        <f t="shared" si="134"/>
        <v>0</v>
      </c>
      <c r="S153" s="118">
        <f t="shared" si="134"/>
        <v>0</v>
      </c>
      <c r="T153" s="118">
        <f t="shared" si="134"/>
        <v>0</v>
      </c>
      <c r="U153" s="118">
        <f t="shared" si="134"/>
        <v>0</v>
      </c>
      <c r="V153" s="118">
        <f t="shared" si="134"/>
        <v>0</v>
      </c>
      <c r="W153" s="118">
        <f t="shared" si="134"/>
        <v>0</v>
      </c>
      <c r="X153" s="118">
        <f t="shared" si="134"/>
        <v>0</v>
      </c>
      <c r="Y153" s="118">
        <f t="shared" si="134"/>
        <v>0</v>
      </c>
      <c r="Z153" s="118">
        <f t="shared" si="135"/>
        <v>0</v>
      </c>
      <c r="AA153" s="118">
        <f t="shared" si="135"/>
        <v>0</v>
      </c>
      <c r="AB153" s="118">
        <f t="shared" si="135"/>
        <v>0</v>
      </c>
      <c r="AC153" s="118">
        <f t="shared" si="135"/>
        <v>0</v>
      </c>
      <c r="AD153" s="118">
        <f t="shared" si="135"/>
        <v>0</v>
      </c>
      <c r="AE153" s="118">
        <f t="shared" si="135"/>
        <v>0</v>
      </c>
      <c r="AF153" s="118">
        <f t="shared" si="135"/>
        <v>0</v>
      </c>
      <c r="AG153" s="118">
        <f t="shared" si="135"/>
        <v>0</v>
      </c>
      <c r="AH153" s="118">
        <f t="shared" si="135"/>
        <v>0</v>
      </c>
      <c r="AI153" s="118">
        <f t="shared" si="135"/>
        <v>0</v>
      </c>
      <c r="AJ153" s="118">
        <f t="shared" si="136"/>
        <v>0</v>
      </c>
      <c r="AK153" s="118">
        <f t="shared" si="136"/>
        <v>0</v>
      </c>
      <c r="AL153" s="118">
        <f t="shared" si="136"/>
        <v>0</v>
      </c>
      <c r="AM153" s="118">
        <f t="shared" si="136"/>
        <v>0</v>
      </c>
      <c r="AN153" s="118">
        <f t="shared" si="136"/>
        <v>0</v>
      </c>
      <c r="AO153" s="118">
        <f t="shared" si="136"/>
        <v>0</v>
      </c>
      <c r="AP153" s="118">
        <f t="shared" si="136"/>
        <v>0</v>
      </c>
      <c r="AQ153" s="118">
        <f t="shared" si="136"/>
        <v>0</v>
      </c>
      <c r="AR153" s="118">
        <f t="shared" si="136"/>
        <v>0</v>
      </c>
      <c r="AS153" s="118">
        <f t="shared" si="136"/>
        <v>0</v>
      </c>
      <c r="AT153" s="118">
        <f t="shared" si="137"/>
        <v>0</v>
      </c>
      <c r="AU153" s="118">
        <f t="shared" si="137"/>
        <v>0</v>
      </c>
      <c r="AV153" s="118">
        <f t="shared" si="137"/>
        <v>0</v>
      </c>
      <c r="AW153" s="118">
        <f t="shared" si="137"/>
        <v>0</v>
      </c>
      <c r="AX153" s="118">
        <f t="shared" si="137"/>
        <v>0</v>
      </c>
      <c r="AY153" s="118">
        <f t="shared" si="137"/>
        <v>0</v>
      </c>
      <c r="AZ153" s="118">
        <f t="shared" si="137"/>
        <v>0</v>
      </c>
      <c r="BA153" s="118">
        <f t="shared" si="137"/>
        <v>0</v>
      </c>
      <c r="BB153" s="118">
        <f t="shared" si="137"/>
        <v>0</v>
      </c>
      <c r="BC153" s="118">
        <f t="shared" si="137"/>
        <v>0</v>
      </c>
      <c r="BD153" s="118">
        <f t="shared" si="138"/>
        <v>0</v>
      </c>
      <c r="BE153" s="118">
        <f t="shared" si="138"/>
        <v>0</v>
      </c>
      <c r="BF153" s="118">
        <f t="shared" si="138"/>
        <v>0</v>
      </c>
      <c r="BG153" s="118">
        <f t="shared" si="138"/>
        <v>0</v>
      </c>
      <c r="BH153" s="118">
        <f t="shared" si="138"/>
        <v>0</v>
      </c>
      <c r="BI153" s="118">
        <f t="shared" si="138"/>
        <v>0</v>
      </c>
      <c r="BJ153" s="118">
        <f t="shared" si="138"/>
        <v>0</v>
      </c>
      <c r="BK153" s="118">
        <f t="shared" si="138"/>
        <v>0</v>
      </c>
      <c r="BL153" s="118">
        <f t="shared" si="138"/>
        <v>0</v>
      </c>
      <c r="BM153" s="118">
        <f t="shared" si="138"/>
        <v>0</v>
      </c>
    </row>
    <row r="154" spans="4:65">
      <c r="D154">
        <v>64</v>
      </c>
      <c r="E154" t="s">
        <v>204</v>
      </c>
      <c r="F154" s="118">
        <f t="shared" si="133"/>
        <v>0</v>
      </c>
      <c r="G154" s="118">
        <f t="shared" si="133"/>
        <v>0</v>
      </c>
      <c r="H154" s="118">
        <f t="shared" si="133"/>
        <v>0</v>
      </c>
      <c r="I154" s="118">
        <f t="shared" si="133"/>
        <v>0</v>
      </c>
      <c r="J154" s="118">
        <f t="shared" si="133"/>
        <v>0</v>
      </c>
      <c r="K154" s="118">
        <f t="shared" si="133"/>
        <v>0</v>
      </c>
      <c r="L154" s="118">
        <f t="shared" si="133"/>
        <v>0</v>
      </c>
      <c r="M154" s="118">
        <f t="shared" si="133"/>
        <v>0</v>
      </c>
      <c r="N154" s="118">
        <f t="shared" si="133"/>
        <v>0</v>
      </c>
      <c r="O154" s="118">
        <f t="shared" si="133"/>
        <v>0</v>
      </c>
      <c r="P154" s="118">
        <f t="shared" si="134"/>
        <v>0</v>
      </c>
      <c r="Q154" s="118">
        <f t="shared" si="134"/>
        <v>0</v>
      </c>
      <c r="R154" s="118">
        <f t="shared" si="134"/>
        <v>0</v>
      </c>
      <c r="S154" s="118">
        <f t="shared" si="134"/>
        <v>0</v>
      </c>
      <c r="T154" s="118">
        <f t="shared" si="134"/>
        <v>0</v>
      </c>
      <c r="U154" s="118">
        <f t="shared" si="134"/>
        <v>0</v>
      </c>
      <c r="V154" s="118">
        <f t="shared" si="134"/>
        <v>0</v>
      </c>
      <c r="W154" s="118">
        <f t="shared" si="134"/>
        <v>0</v>
      </c>
      <c r="X154" s="118">
        <f t="shared" si="134"/>
        <v>0</v>
      </c>
      <c r="Y154" s="118">
        <f t="shared" si="134"/>
        <v>0</v>
      </c>
      <c r="Z154" s="118">
        <f t="shared" si="135"/>
        <v>0</v>
      </c>
      <c r="AA154" s="118">
        <f t="shared" si="135"/>
        <v>0</v>
      </c>
      <c r="AB154" s="118">
        <f t="shared" si="135"/>
        <v>0</v>
      </c>
      <c r="AC154" s="118">
        <f t="shared" si="135"/>
        <v>0</v>
      </c>
      <c r="AD154" s="118">
        <f t="shared" si="135"/>
        <v>0</v>
      </c>
      <c r="AE154" s="118">
        <f t="shared" si="135"/>
        <v>0</v>
      </c>
      <c r="AF154" s="118">
        <f t="shared" si="135"/>
        <v>0</v>
      </c>
      <c r="AG154" s="118">
        <f t="shared" si="135"/>
        <v>0</v>
      </c>
      <c r="AH154" s="118">
        <f t="shared" si="135"/>
        <v>0</v>
      </c>
      <c r="AI154" s="118">
        <f t="shared" si="135"/>
        <v>0</v>
      </c>
      <c r="AJ154" s="118">
        <f t="shared" si="136"/>
        <v>0</v>
      </c>
      <c r="AK154" s="118">
        <f t="shared" si="136"/>
        <v>0</v>
      </c>
      <c r="AL154" s="118">
        <f t="shared" si="136"/>
        <v>0</v>
      </c>
      <c r="AM154" s="118">
        <f t="shared" si="136"/>
        <v>0</v>
      </c>
      <c r="AN154" s="118">
        <f t="shared" si="136"/>
        <v>0</v>
      </c>
      <c r="AO154" s="118">
        <f t="shared" si="136"/>
        <v>0</v>
      </c>
      <c r="AP154" s="118">
        <f t="shared" si="136"/>
        <v>0</v>
      </c>
      <c r="AQ154" s="118">
        <f t="shared" si="136"/>
        <v>0</v>
      </c>
      <c r="AR154" s="118">
        <f t="shared" si="136"/>
        <v>0</v>
      </c>
      <c r="AS154" s="118">
        <f t="shared" si="136"/>
        <v>0</v>
      </c>
      <c r="AT154" s="118">
        <f t="shared" si="137"/>
        <v>0</v>
      </c>
      <c r="AU154" s="118">
        <f t="shared" si="137"/>
        <v>0</v>
      </c>
      <c r="AV154" s="118">
        <f t="shared" si="137"/>
        <v>0</v>
      </c>
      <c r="AW154" s="118">
        <f t="shared" si="137"/>
        <v>0</v>
      </c>
      <c r="AX154" s="118">
        <f t="shared" si="137"/>
        <v>0</v>
      </c>
      <c r="AY154" s="118">
        <f t="shared" si="137"/>
        <v>0</v>
      </c>
      <c r="AZ154" s="118">
        <f t="shared" si="137"/>
        <v>0</v>
      </c>
      <c r="BA154" s="118">
        <f t="shared" si="137"/>
        <v>0</v>
      </c>
      <c r="BB154" s="118">
        <f t="shared" si="137"/>
        <v>0</v>
      </c>
      <c r="BC154" s="118">
        <f t="shared" si="137"/>
        <v>0</v>
      </c>
      <c r="BD154" s="118">
        <f t="shared" si="138"/>
        <v>0</v>
      </c>
      <c r="BE154" s="118">
        <f t="shared" si="138"/>
        <v>0</v>
      </c>
      <c r="BF154" s="118">
        <f t="shared" si="138"/>
        <v>0</v>
      </c>
      <c r="BG154" s="118">
        <f t="shared" si="138"/>
        <v>0</v>
      </c>
      <c r="BH154" s="118">
        <f t="shared" si="138"/>
        <v>0</v>
      </c>
      <c r="BI154" s="118">
        <f t="shared" si="138"/>
        <v>0</v>
      </c>
      <c r="BJ154" s="118">
        <f t="shared" si="138"/>
        <v>0</v>
      </c>
      <c r="BK154" s="118">
        <f t="shared" si="138"/>
        <v>0</v>
      </c>
      <c r="BL154" s="118">
        <f t="shared" si="138"/>
        <v>0</v>
      </c>
      <c r="BM154" s="118">
        <f t="shared" si="138"/>
        <v>0</v>
      </c>
    </row>
    <row r="155" spans="4:65" s="143" customFormat="1">
      <c r="D155">
        <v>65</v>
      </c>
      <c r="E155" t="s">
        <v>194</v>
      </c>
      <c r="F155" s="118">
        <f t="shared" si="133"/>
        <v>0</v>
      </c>
      <c r="G155" s="118">
        <f t="shared" si="133"/>
        <v>0</v>
      </c>
      <c r="H155" s="118">
        <f t="shared" si="133"/>
        <v>0</v>
      </c>
      <c r="I155" s="118">
        <f t="shared" si="133"/>
        <v>0</v>
      </c>
      <c r="J155" s="118">
        <f t="shared" si="133"/>
        <v>0</v>
      </c>
      <c r="K155" s="118">
        <f t="shared" si="133"/>
        <v>0</v>
      </c>
      <c r="L155" s="118">
        <f t="shared" si="133"/>
        <v>0</v>
      </c>
      <c r="M155" s="118">
        <f t="shared" si="133"/>
        <v>0</v>
      </c>
      <c r="N155" s="118">
        <f t="shared" si="133"/>
        <v>0</v>
      </c>
      <c r="O155" s="118">
        <f t="shared" si="133"/>
        <v>0</v>
      </c>
      <c r="P155" s="118">
        <f t="shared" si="134"/>
        <v>0</v>
      </c>
      <c r="Q155" s="118">
        <f t="shared" si="134"/>
        <v>0</v>
      </c>
      <c r="R155" s="118">
        <f t="shared" si="134"/>
        <v>0</v>
      </c>
      <c r="S155" s="118">
        <f t="shared" si="134"/>
        <v>0</v>
      </c>
      <c r="T155" s="118">
        <f t="shared" si="134"/>
        <v>0</v>
      </c>
      <c r="U155" s="118">
        <f t="shared" si="134"/>
        <v>0</v>
      </c>
      <c r="V155" s="118">
        <f t="shared" si="134"/>
        <v>0</v>
      </c>
      <c r="W155" s="118">
        <f t="shared" si="134"/>
        <v>0</v>
      </c>
      <c r="X155" s="118">
        <f t="shared" si="134"/>
        <v>0</v>
      </c>
      <c r="Y155" s="118">
        <f t="shared" si="134"/>
        <v>0</v>
      </c>
      <c r="Z155" s="118">
        <f t="shared" si="135"/>
        <v>0</v>
      </c>
      <c r="AA155" s="118">
        <f t="shared" si="135"/>
        <v>0</v>
      </c>
      <c r="AB155" s="118">
        <f t="shared" si="135"/>
        <v>0</v>
      </c>
      <c r="AC155" s="118">
        <f t="shared" si="135"/>
        <v>0</v>
      </c>
      <c r="AD155" s="118">
        <f t="shared" si="135"/>
        <v>0</v>
      </c>
      <c r="AE155" s="118">
        <f t="shared" si="135"/>
        <v>0</v>
      </c>
      <c r="AF155" s="118">
        <f t="shared" si="135"/>
        <v>0</v>
      </c>
      <c r="AG155" s="118">
        <f t="shared" si="135"/>
        <v>0</v>
      </c>
      <c r="AH155" s="118">
        <f t="shared" si="135"/>
        <v>0</v>
      </c>
      <c r="AI155" s="118">
        <f t="shared" si="135"/>
        <v>0</v>
      </c>
      <c r="AJ155" s="118">
        <f t="shared" si="136"/>
        <v>0</v>
      </c>
      <c r="AK155" s="118">
        <f t="shared" si="136"/>
        <v>0</v>
      </c>
      <c r="AL155" s="118">
        <f t="shared" si="136"/>
        <v>0</v>
      </c>
      <c r="AM155" s="118">
        <f t="shared" si="136"/>
        <v>0</v>
      </c>
      <c r="AN155" s="118">
        <f t="shared" si="136"/>
        <v>0</v>
      </c>
      <c r="AO155" s="118">
        <f t="shared" si="136"/>
        <v>0</v>
      </c>
      <c r="AP155" s="118">
        <f t="shared" si="136"/>
        <v>0</v>
      </c>
      <c r="AQ155" s="118">
        <f t="shared" si="136"/>
        <v>0</v>
      </c>
      <c r="AR155" s="118">
        <f t="shared" si="136"/>
        <v>0</v>
      </c>
      <c r="AS155" s="118">
        <f t="shared" si="136"/>
        <v>0</v>
      </c>
      <c r="AT155" s="118">
        <f t="shared" si="137"/>
        <v>0</v>
      </c>
      <c r="AU155" s="118">
        <f t="shared" si="137"/>
        <v>0</v>
      </c>
      <c r="AV155" s="118">
        <f t="shared" si="137"/>
        <v>0</v>
      </c>
      <c r="AW155" s="118">
        <f t="shared" si="137"/>
        <v>0</v>
      </c>
      <c r="AX155" s="118">
        <f t="shared" si="137"/>
        <v>0</v>
      </c>
      <c r="AY155" s="118">
        <f t="shared" si="137"/>
        <v>0</v>
      </c>
      <c r="AZ155" s="118">
        <f t="shared" si="137"/>
        <v>0</v>
      </c>
      <c r="BA155" s="118">
        <f t="shared" si="137"/>
        <v>0</v>
      </c>
      <c r="BB155" s="118">
        <f t="shared" si="137"/>
        <v>0</v>
      </c>
      <c r="BC155" s="118">
        <f t="shared" si="137"/>
        <v>0</v>
      </c>
      <c r="BD155" s="118">
        <f t="shared" si="138"/>
        <v>0</v>
      </c>
      <c r="BE155" s="118">
        <f t="shared" si="138"/>
        <v>0</v>
      </c>
      <c r="BF155" s="118">
        <f t="shared" si="138"/>
        <v>0</v>
      </c>
      <c r="BG155" s="118">
        <f t="shared" si="138"/>
        <v>0</v>
      </c>
      <c r="BH155" s="118">
        <f t="shared" si="138"/>
        <v>0</v>
      </c>
      <c r="BI155" s="118">
        <f t="shared" si="138"/>
        <v>0</v>
      </c>
      <c r="BJ155" s="118">
        <f t="shared" si="138"/>
        <v>0</v>
      </c>
      <c r="BK155" s="118">
        <f t="shared" si="138"/>
        <v>0</v>
      </c>
      <c r="BL155" s="118">
        <f t="shared" si="138"/>
        <v>0</v>
      </c>
      <c r="BM155" s="118">
        <f t="shared" si="138"/>
        <v>0</v>
      </c>
    </row>
    <row r="156" spans="4:65">
      <c r="D156">
        <v>66</v>
      </c>
      <c r="E156" t="s">
        <v>205</v>
      </c>
      <c r="F156" s="118">
        <f t="shared" si="133"/>
        <v>0</v>
      </c>
      <c r="G156" s="118">
        <f t="shared" si="133"/>
        <v>0</v>
      </c>
      <c r="H156" s="118">
        <f t="shared" si="133"/>
        <v>0</v>
      </c>
      <c r="I156" s="118">
        <f t="shared" si="133"/>
        <v>0</v>
      </c>
      <c r="J156" s="118">
        <f t="shared" si="133"/>
        <v>0</v>
      </c>
      <c r="K156" s="118">
        <f t="shared" si="133"/>
        <v>0</v>
      </c>
      <c r="L156" s="118">
        <f t="shared" si="133"/>
        <v>0</v>
      </c>
      <c r="M156" s="118">
        <f t="shared" si="133"/>
        <v>0</v>
      </c>
      <c r="N156" s="118">
        <f t="shared" si="133"/>
        <v>0</v>
      </c>
      <c r="O156" s="118">
        <f t="shared" si="133"/>
        <v>0</v>
      </c>
      <c r="P156" s="118">
        <f t="shared" si="134"/>
        <v>0</v>
      </c>
      <c r="Q156" s="118">
        <f t="shared" si="134"/>
        <v>0</v>
      </c>
      <c r="R156" s="118">
        <f t="shared" si="134"/>
        <v>0</v>
      </c>
      <c r="S156" s="118">
        <f t="shared" si="134"/>
        <v>0</v>
      </c>
      <c r="T156" s="118">
        <f t="shared" si="134"/>
        <v>0</v>
      </c>
      <c r="U156" s="118">
        <f t="shared" si="134"/>
        <v>0</v>
      </c>
      <c r="V156" s="118">
        <f t="shared" si="134"/>
        <v>0</v>
      </c>
      <c r="W156" s="118">
        <f t="shared" si="134"/>
        <v>0</v>
      </c>
      <c r="X156" s="118">
        <f t="shared" si="134"/>
        <v>0</v>
      </c>
      <c r="Y156" s="118">
        <f t="shared" si="134"/>
        <v>0</v>
      </c>
      <c r="Z156" s="118">
        <f t="shared" si="135"/>
        <v>0</v>
      </c>
      <c r="AA156" s="118">
        <f t="shared" si="135"/>
        <v>0</v>
      </c>
      <c r="AB156" s="118">
        <f t="shared" si="135"/>
        <v>0</v>
      </c>
      <c r="AC156" s="118">
        <f t="shared" si="135"/>
        <v>0</v>
      </c>
      <c r="AD156" s="118">
        <f t="shared" si="135"/>
        <v>0</v>
      </c>
      <c r="AE156" s="118">
        <f t="shared" si="135"/>
        <v>0</v>
      </c>
      <c r="AF156" s="118">
        <f t="shared" si="135"/>
        <v>0</v>
      </c>
      <c r="AG156" s="118">
        <f t="shared" si="135"/>
        <v>0</v>
      </c>
      <c r="AH156" s="118">
        <f t="shared" si="135"/>
        <v>0</v>
      </c>
      <c r="AI156" s="118">
        <f t="shared" si="135"/>
        <v>0</v>
      </c>
      <c r="AJ156" s="118">
        <f t="shared" si="136"/>
        <v>0</v>
      </c>
      <c r="AK156" s="118">
        <f t="shared" si="136"/>
        <v>0</v>
      </c>
      <c r="AL156" s="118">
        <f t="shared" si="136"/>
        <v>0</v>
      </c>
      <c r="AM156" s="118">
        <f t="shared" si="136"/>
        <v>0</v>
      </c>
      <c r="AN156" s="118">
        <f t="shared" si="136"/>
        <v>0</v>
      </c>
      <c r="AO156" s="118">
        <f t="shared" si="136"/>
        <v>0</v>
      </c>
      <c r="AP156" s="118">
        <f t="shared" si="136"/>
        <v>0</v>
      </c>
      <c r="AQ156" s="118">
        <f t="shared" si="136"/>
        <v>0</v>
      </c>
      <c r="AR156" s="118">
        <f t="shared" si="136"/>
        <v>0</v>
      </c>
      <c r="AS156" s="118">
        <f t="shared" si="136"/>
        <v>0</v>
      </c>
      <c r="AT156" s="118">
        <f t="shared" si="137"/>
        <v>0</v>
      </c>
      <c r="AU156" s="118">
        <f t="shared" si="137"/>
        <v>0</v>
      </c>
      <c r="AV156" s="118">
        <f t="shared" si="137"/>
        <v>0</v>
      </c>
      <c r="AW156" s="118">
        <f t="shared" si="137"/>
        <v>0</v>
      </c>
      <c r="AX156" s="118">
        <f t="shared" si="137"/>
        <v>0</v>
      </c>
      <c r="AY156" s="118">
        <f t="shared" si="137"/>
        <v>0</v>
      </c>
      <c r="AZ156" s="118">
        <f t="shared" si="137"/>
        <v>0</v>
      </c>
      <c r="BA156" s="118">
        <f t="shared" si="137"/>
        <v>0</v>
      </c>
      <c r="BB156" s="118">
        <f t="shared" si="137"/>
        <v>0</v>
      </c>
      <c r="BC156" s="118">
        <f t="shared" si="137"/>
        <v>0</v>
      </c>
      <c r="BD156" s="118">
        <f t="shared" si="138"/>
        <v>0</v>
      </c>
      <c r="BE156" s="118">
        <f t="shared" si="138"/>
        <v>0</v>
      </c>
      <c r="BF156" s="118">
        <f t="shared" si="138"/>
        <v>0</v>
      </c>
      <c r="BG156" s="118">
        <f t="shared" si="138"/>
        <v>0</v>
      </c>
      <c r="BH156" s="118">
        <f t="shared" si="138"/>
        <v>0</v>
      </c>
      <c r="BI156" s="118">
        <f t="shared" si="138"/>
        <v>0</v>
      </c>
      <c r="BJ156" s="118">
        <f t="shared" si="138"/>
        <v>0</v>
      </c>
      <c r="BK156" s="118">
        <f t="shared" si="138"/>
        <v>0</v>
      </c>
      <c r="BL156" s="118">
        <f t="shared" si="138"/>
        <v>0</v>
      </c>
      <c r="BM156" s="118">
        <f t="shared" si="138"/>
        <v>0</v>
      </c>
    </row>
    <row r="157" spans="4:65">
      <c r="D157">
        <v>67</v>
      </c>
      <c r="E157" t="s">
        <v>206</v>
      </c>
      <c r="F157" s="118">
        <f t="shared" si="133"/>
        <v>0</v>
      </c>
      <c r="G157" s="118">
        <f t="shared" si="133"/>
        <v>0</v>
      </c>
      <c r="H157" s="118">
        <f t="shared" si="133"/>
        <v>0</v>
      </c>
      <c r="I157" s="118">
        <f t="shared" si="133"/>
        <v>0</v>
      </c>
      <c r="J157" s="118">
        <f t="shared" si="133"/>
        <v>0</v>
      </c>
      <c r="K157" s="118">
        <f t="shared" si="133"/>
        <v>0</v>
      </c>
      <c r="L157" s="118">
        <f t="shared" si="133"/>
        <v>0</v>
      </c>
      <c r="M157" s="118">
        <f t="shared" si="133"/>
        <v>0</v>
      </c>
      <c r="N157" s="118">
        <f t="shared" si="133"/>
        <v>0</v>
      </c>
      <c r="O157" s="118">
        <f t="shared" si="133"/>
        <v>0</v>
      </c>
      <c r="P157" s="118">
        <f t="shared" si="134"/>
        <v>0</v>
      </c>
      <c r="Q157" s="118">
        <f t="shared" si="134"/>
        <v>0</v>
      </c>
      <c r="R157" s="118">
        <f t="shared" si="134"/>
        <v>0</v>
      </c>
      <c r="S157" s="118">
        <f t="shared" si="134"/>
        <v>0</v>
      </c>
      <c r="T157" s="118">
        <f t="shared" si="134"/>
        <v>0</v>
      </c>
      <c r="U157" s="118">
        <f t="shared" si="134"/>
        <v>0</v>
      </c>
      <c r="V157" s="118">
        <f t="shared" si="134"/>
        <v>0</v>
      </c>
      <c r="W157" s="118">
        <f t="shared" si="134"/>
        <v>0</v>
      </c>
      <c r="X157" s="118">
        <f t="shared" si="134"/>
        <v>0</v>
      </c>
      <c r="Y157" s="118">
        <f t="shared" si="134"/>
        <v>0</v>
      </c>
      <c r="Z157" s="118">
        <f t="shared" si="135"/>
        <v>0</v>
      </c>
      <c r="AA157" s="118">
        <f t="shared" si="135"/>
        <v>0</v>
      </c>
      <c r="AB157" s="118">
        <f t="shared" si="135"/>
        <v>0</v>
      </c>
      <c r="AC157" s="118">
        <f t="shared" si="135"/>
        <v>0</v>
      </c>
      <c r="AD157" s="118">
        <f t="shared" si="135"/>
        <v>0</v>
      </c>
      <c r="AE157" s="118">
        <f t="shared" si="135"/>
        <v>0</v>
      </c>
      <c r="AF157" s="118">
        <f t="shared" si="135"/>
        <v>0</v>
      </c>
      <c r="AG157" s="118">
        <f t="shared" si="135"/>
        <v>0</v>
      </c>
      <c r="AH157" s="118">
        <f t="shared" si="135"/>
        <v>0</v>
      </c>
      <c r="AI157" s="118">
        <f t="shared" si="135"/>
        <v>0</v>
      </c>
      <c r="AJ157" s="118">
        <f t="shared" si="136"/>
        <v>0</v>
      </c>
      <c r="AK157" s="118">
        <f t="shared" si="136"/>
        <v>0</v>
      </c>
      <c r="AL157" s="118">
        <f t="shared" si="136"/>
        <v>0</v>
      </c>
      <c r="AM157" s="118">
        <f t="shared" si="136"/>
        <v>0</v>
      </c>
      <c r="AN157" s="118">
        <f t="shared" si="136"/>
        <v>0</v>
      </c>
      <c r="AO157" s="118">
        <f t="shared" si="136"/>
        <v>0</v>
      </c>
      <c r="AP157" s="118">
        <f t="shared" si="136"/>
        <v>0</v>
      </c>
      <c r="AQ157" s="118">
        <f t="shared" si="136"/>
        <v>0</v>
      </c>
      <c r="AR157" s="118">
        <f t="shared" si="136"/>
        <v>0</v>
      </c>
      <c r="AS157" s="118">
        <f t="shared" si="136"/>
        <v>0</v>
      </c>
      <c r="AT157" s="118">
        <f t="shared" si="137"/>
        <v>0</v>
      </c>
      <c r="AU157" s="118">
        <f t="shared" si="137"/>
        <v>0</v>
      </c>
      <c r="AV157" s="118">
        <f t="shared" si="137"/>
        <v>0</v>
      </c>
      <c r="AW157" s="118">
        <f t="shared" si="137"/>
        <v>0</v>
      </c>
      <c r="AX157" s="118">
        <f t="shared" si="137"/>
        <v>0</v>
      </c>
      <c r="AY157" s="118">
        <f t="shared" si="137"/>
        <v>0</v>
      </c>
      <c r="AZ157" s="118">
        <f t="shared" si="137"/>
        <v>0</v>
      </c>
      <c r="BA157" s="118">
        <f t="shared" si="137"/>
        <v>0</v>
      </c>
      <c r="BB157" s="118">
        <f t="shared" si="137"/>
        <v>0</v>
      </c>
      <c r="BC157" s="118">
        <f t="shared" si="137"/>
        <v>0</v>
      </c>
      <c r="BD157" s="118">
        <f t="shared" si="138"/>
        <v>0</v>
      </c>
      <c r="BE157" s="118">
        <f t="shared" si="138"/>
        <v>0</v>
      </c>
      <c r="BF157" s="118">
        <f t="shared" si="138"/>
        <v>0</v>
      </c>
      <c r="BG157" s="118">
        <f t="shared" si="138"/>
        <v>0</v>
      </c>
      <c r="BH157" s="118">
        <f t="shared" si="138"/>
        <v>0</v>
      </c>
      <c r="BI157" s="118">
        <f t="shared" si="138"/>
        <v>0</v>
      </c>
      <c r="BJ157" s="118">
        <f t="shared" si="138"/>
        <v>0</v>
      </c>
      <c r="BK157" s="118">
        <f t="shared" si="138"/>
        <v>0</v>
      </c>
      <c r="BL157" s="118">
        <f t="shared" si="138"/>
        <v>0</v>
      </c>
      <c r="BM157" s="118">
        <f t="shared" si="138"/>
        <v>0</v>
      </c>
    </row>
    <row r="158" spans="4:65">
      <c r="D158">
        <v>68</v>
      </c>
      <c r="E158" t="s">
        <v>207</v>
      </c>
      <c r="F158" s="118">
        <f t="shared" si="133"/>
        <v>0</v>
      </c>
      <c r="G158" s="118">
        <f t="shared" si="133"/>
        <v>0</v>
      </c>
      <c r="H158" s="118">
        <f t="shared" si="133"/>
        <v>0</v>
      </c>
      <c r="I158" s="118">
        <f t="shared" si="133"/>
        <v>0</v>
      </c>
      <c r="J158" s="118">
        <f t="shared" si="133"/>
        <v>0</v>
      </c>
      <c r="K158" s="118">
        <f t="shared" si="133"/>
        <v>0</v>
      </c>
      <c r="L158" s="118">
        <f t="shared" si="133"/>
        <v>0</v>
      </c>
      <c r="M158" s="118">
        <f t="shared" si="133"/>
        <v>0</v>
      </c>
      <c r="N158" s="118">
        <f t="shared" si="133"/>
        <v>0</v>
      </c>
      <c r="O158" s="118">
        <f t="shared" si="133"/>
        <v>0</v>
      </c>
      <c r="P158" s="118">
        <f t="shared" si="134"/>
        <v>0</v>
      </c>
      <c r="Q158" s="118">
        <f t="shared" si="134"/>
        <v>0</v>
      </c>
      <c r="R158" s="118">
        <f t="shared" si="134"/>
        <v>0</v>
      </c>
      <c r="S158" s="118">
        <f t="shared" si="134"/>
        <v>0</v>
      </c>
      <c r="T158" s="118">
        <f t="shared" si="134"/>
        <v>0</v>
      </c>
      <c r="U158" s="118">
        <f t="shared" si="134"/>
        <v>0</v>
      </c>
      <c r="V158" s="118">
        <f t="shared" si="134"/>
        <v>0</v>
      </c>
      <c r="W158" s="118">
        <f t="shared" si="134"/>
        <v>0</v>
      </c>
      <c r="X158" s="118">
        <f t="shared" si="134"/>
        <v>0</v>
      </c>
      <c r="Y158" s="118">
        <f t="shared" si="134"/>
        <v>0</v>
      </c>
      <c r="Z158" s="118">
        <f t="shared" si="135"/>
        <v>0</v>
      </c>
      <c r="AA158" s="118">
        <f t="shared" si="135"/>
        <v>0</v>
      </c>
      <c r="AB158" s="118">
        <f t="shared" si="135"/>
        <v>0</v>
      </c>
      <c r="AC158" s="118">
        <f t="shared" si="135"/>
        <v>0</v>
      </c>
      <c r="AD158" s="118">
        <f t="shared" si="135"/>
        <v>0</v>
      </c>
      <c r="AE158" s="118">
        <f t="shared" si="135"/>
        <v>0</v>
      </c>
      <c r="AF158" s="118">
        <f t="shared" si="135"/>
        <v>0</v>
      </c>
      <c r="AG158" s="118">
        <f t="shared" si="135"/>
        <v>0</v>
      </c>
      <c r="AH158" s="118">
        <f t="shared" si="135"/>
        <v>0</v>
      </c>
      <c r="AI158" s="118">
        <f t="shared" si="135"/>
        <v>0</v>
      </c>
      <c r="AJ158" s="118">
        <f t="shared" si="136"/>
        <v>0</v>
      </c>
      <c r="AK158" s="118">
        <f t="shared" si="136"/>
        <v>0</v>
      </c>
      <c r="AL158" s="118">
        <f t="shared" si="136"/>
        <v>0</v>
      </c>
      <c r="AM158" s="118">
        <f t="shared" si="136"/>
        <v>0</v>
      </c>
      <c r="AN158" s="118">
        <f t="shared" si="136"/>
        <v>0</v>
      </c>
      <c r="AO158" s="118">
        <f t="shared" si="136"/>
        <v>0</v>
      </c>
      <c r="AP158" s="118">
        <f t="shared" si="136"/>
        <v>0</v>
      </c>
      <c r="AQ158" s="118">
        <f t="shared" si="136"/>
        <v>0</v>
      </c>
      <c r="AR158" s="118">
        <f t="shared" si="136"/>
        <v>0</v>
      </c>
      <c r="AS158" s="118">
        <f t="shared" si="136"/>
        <v>0</v>
      </c>
      <c r="AT158" s="118">
        <f t="shared" si="137"/>
        <v>0</v>
      </c>
      <c r="AU158" s="118">
        <f t="shared" si="137"/>
        <v>0</v>
      </c>
      <c r="AV158" s="118">
        <f t="shared" si="137"/>
        <v>0</v>
      </c>
      <c r="AW158" s="118">
        <f t="shared" si="137"/>
        <v>0</v>
      </c>
      <c r="AX158" s="118">
        <f t="shared" si="137"/>
        <v>0</v>
      </c>
      <c r="AY158" s="118">
        <f t="shared" si="137"/>
        <v>0</v>
      </c>
      <c r="AZ158" s="118">
        <f t="shared" si="137"/>
        <v>0</v>
      </c>
      <c r="BA158" s="118">
        <f t="shared" si="137"/>
        <v>0</v>
      </c>
      <c r="BB158" s="118">
        <f t="shared" si="137"/>
        <v>0</v>
      </c>
      <c r="BC158" s="118">
        <f t="shared" si="137"/>
        <v>0</v>
      </c>
      <c r="BD158" s="118">
        <f t="shared" si="138"/>
        <v>0</v>
      </c>
      <c r="BE158" s="118">
        <f t="shared" si="138"/>
        <v>0</v>
      </c>
      <c r="BF158" s="118">
        <f t="shared" si="138"/>
        <v>0</v>
      </c>
      <c r="BG158" s="118">
        <f t="shared" si="138"/>
        <v>0</v>
      </c>
      <c r="BH158" s="118">
        <f t="shared" si="138"/>
        <v>0</v>
      </c>
      <c r="BI158" s="118">
        <f t="shared" si="138"/>
        <v>0</v>
      </c>
      <c r="BJ158" s="118">
        <f t="shared" si="138"/>
        <v>0</v>
      </c>
      <c r="BK158" s="118">
        <f t="shared" si="138"/>
        <v>0</v>
      </c>
      <c r="BL158" s="118">
        <f t="shared" si="138"/>
        <v>0</v>
      </c>
      <c r="BM158" s="118">
        <f t="shared" si="138"/>
        <v>0</v>
      </c>
    </row>
    <row r="159" spans="4:65">
      <c r="D159">
        <v>69</v>
      </c>
      <c r="E159" t="s">
        <v>208</v>
      </c>
      <c r="F159" s="118">
        <f t="shared" si="133"/>
        <v>0</v>
      </c>
      <c r="G159" s="118">
        <f t="shared" si="133"/>
        <v>0</v>
      </c>
      <c r="H159" s="118">
        <f t="shared" si="133"/>
        <v>0</v>
      </c>
      <c r="I159" s="118">
        <f t="shared" si="133"/>
        <v>0</v>
      </c>
      <c r="J159" s="118">
        <f t="shared" si="133"/>
        <v>0</v>
      </c>
      <c r="K159" s="118">
        <f t="shared" si="133"/>
        <v>0</v>
      </c>
      <c r="L159" s="118">
        <f t="shared" si="133"/>
        <v>0</v>
      </c>
      <c r="M159" s="118">
        <f t="shared" si="133"/>
        <v>0</v>
      </c>
      <c r="N159" s="118">
        <f t="shared" si="133"/>
        <v>0</v>
      </c>
      <c r="O159" s="118">
        <f t="shared" si="133"/>
        <v>0</v>
      </c>
      <c r="P159" s="118">
        <f t="shared" si="134"/>
        <v>0</v>
      </c>
      <c r="Q159" s="118">
        <f t="shared" si="134"/>
        <v>0</v>
      </c>
      <c r="R159" s="118">
        <f t="shared" si="134"/>
        <v>0</v>
      </c>
      <c r="S159" s="118">
        <f t="shared" si="134"/>
        <v>0</v>
      </c>
      <c r="T159" s="118">
        <f t="shared" si="134"/>
        <v>0</v>
      </c>
      <c r="U159" s="118">
        <f t="shared" si="134"/>
        <v>0</v>
      </c>
      <c r="V159" s="118">
        <f t="shared" si="134"/>
        <v>0</v>
      </c>
      <c r="W159" s="118">
        <f t="shared" si="134"/>
        <v>0</v>
      </c>
      <c r="X159" s="118">
        <f t="shared" si="134"/>
        <v>0</v>
      </c>
      <c r="Y159" s="118">
        <f t="shared" si="134"/>
        <v>0</v>
      </c>
      <c r="Z159" s="118">
        <f t="shared" si="135"/>
        <v>0</v>
      </c>
      <c r="AA159" s="118">
        <f t="shared" si="135"/>
        <v>0</v>
      </c>
      <c r="AB159" s="118">
        <f t="shared" si="135"/>
        <v>0</v>
      </c>
      <c r="AC159" s="118">
        <f t="shared" si="135"/>
        <v>0</v>
      </c>
      <c r="AD159" s="118">
        <f t="shared" si="135"/>
        <v>0</v>
      </c>
      <c r="AE159" s="118">
        <f t="shared" si="135"/>
        <v>0</v>
      </c>
      <c r="AF159" s="118">
        <f t="shared" si="135"/>
        <v>0</v>
      </c>
      <c r="AG159" s="118">
        <f t="shared" si="135"/>
        <v>0</v>
      </c>
      <c r="AH159" s="118">
        <f t="shared" si="135"/>
        <v>0</v>
      </c>
      <c r="AI159" s="118">
        <f t="shared" si="135"/>
        <v>0</v>
      </c>
      <c r="AJ159" s="118">
        <f t="shared" si="136"/>
        <v>0</v>
      </c>
      <c r="AK159" s="118">
        <f t="shared" si="136"/>
        <v>0</v>
      </c>
      <c r="AL159" s="118">
        <f t="shared" si="136"/>
        <v>0</v>
      </c>
      <c r="AM159" s="118">
        <f t="shared" si="136"/>
        <v>0</v>
      </c>
      <c r="AN159" s="118">
        <f t="shared" si="136"/>
        <v>0</v>
      </c>
      <c r="AO159" s="118">
        <f t="shared" si="136"/>
        <v>0</v>
      </c>
      <c r="AP159" s="118">
        <f t="shared" si="136"/>
        <v>0</v>
      </c>
      <c r="AQ159" s="118">
        <f t="shared" si="136"/>
        <v>0</v>
      </c>
      <c r="AR159" s="118">
        <f t="shared" si="136"/>
        <v>0</v>
      </c>
      <c r="AS159" s="118">
        <f t="shared" si="136"/>
        <v>0</v>
      </c>
      <c r="AT159" s="118">
        <f t="shared" si="137"/>
        <v>0</v>
      </c>
      <c r="AU159" s="118">
        <f t="shared" si="137"/>
        <v>0</v>
      </c>
      <c r="AV159" s="118">
        <f t="shared" si="137"/>
        <v>0</v>
      </c>
      <c r="AW159" s="118">
        <f t="shared" si="137"/>
        <v>0</v>
      </c>
      <c r="AX159" s="118">
        <f t="shared" si="137"/>
        <v>0</v>
      </c>
      <c r="AY159" s="118">
        <f t="shared" si="137"/>
        <v>0</v>
      </c>
      <c r="AZ159" s="118">
        <f t="shared" si="137"/>
        <v>0</v>
      </c>
      <c r="BA159" s="118">
        <f t="shared" si="137"/>
        <v>0</v>
      </c>
      <c r="BB159" s="118">
        <f t="shared" si="137"/>
        <v>0</v>
      </c>
      <c r="BC159" s="118">
        <f t="shared" si="137"/>
        <v>0</v>
      </c>
      <c r="BD159" s="118">
        <f t="shared" si="138"/>
        <v>0</v>
      </c>
      <c r="BE159" s="118">
        <f t="shared" si="138"/>
        <v>0</v>
      </c>
      <c r="BF159" s="118">
        <f t="shared" si="138"/>
        <v>0</v>
      </c>
      <c r="BG159" s="118">
        <f t="shared" si="138"/>
        <v>0</v>
      </c>
      <c r="BH159" s="118">
        <f t="shared" si="138"/>
        <v>0</v>
      </c>
      <c r="BI159" s="118">
        <f t="shared" si="138"/>
        <v>0</v>
      </c>
      <c r="BJ159" s="118">
        <f t="shared" si="138"/>
        <v>0</v>
      </c>
      <c r="BK159" s="118">
        <f t="shared" si="138"/>
        <v>0</v>
      </c>
      <c r="BL159" s="118">
        <f t="shared" si="138"/>
        <v>0</v>
      </c>
      <c r="BM159" s="118">
        <f t="shared" si="138"/>
        <v>0</v>
      </c>
    </row>
    <row r="160" spans="4:65" ht="17" thickBot="1">
      <c r="D160">
        <v>70</v>
      </c>
      <c r="E160" s="117" t="s">
        <v>149</v>
      </c>
      <c r="F160" s="119">
        <f t="shared" si="133"/>
        <v>0</v>
      </c>
      <c r="G160" s="119">
        <f t="shared" si="133"/>
        <v>0</v>
      </c>
      <c r="H160" s="119">
        <f t="shared" si="133"/>
        <v>0</v>
      </c>
      <c r="I160" s="119">
        <f t="shared" si="133"/>
        <v>0</v>
      </c>
      <c r="J160" s="119">
        <f t="shared" si="133"/>
        <v>0</v>
      </c>
      <c r="K160" s="119">
        <f t="shared" si="133"/>
        <v>0</v>
      </c>
      <c r="L160" s="119">
        <f t="shared" si="133"/>
        <v>0</v>
      </c>
      <c r="M160" s="119">
        <f t="shared" si="133"/>
        <v>0</v>
      </c>
      <c r="N160" s="119">
        <f t="shared" si="133"/>
        <v>0</v>
      </c>
      <c r="O160" s="119">
        <f t="shared" si="133"/>
        <v>0</v>
      </c>
      <c r="P160" s="119">
        <f t="shared" si="134"/>
        <v>0</v>
      </c>
      <c r="Q160" s="119">
        <f t="shared" si="134"/>
        <v>0</v>
      </c>
      <c r="R160" s="119">
        <f t="shared" si="134"/>
        <v>0</v>
      </c>
      <c r="S160" s="119">
        <f t="shared" si="134"/>
        <v>0</v>
      </c>
      <c r="T160" s="119">
        <f t="shared" si="134"/>
        <v>0</v>
      </c>
      <c r="U160" s="119">
        <f t="shared" si="134"/>
        <v>0</v>
      </c>
      <c r="V160" s="119">
        <f t="shared" si="134"/>
        <v>0</v>
      </c>
      <c r="W160" s="119">
        <f t="shared" si="134"/>
        <v>0</v>
      </c>
      <c r="X160" s="119">
        <f t="shared" si="134"/>
        <v>0</v>
      </c>
      <c r="Y160" s="119">
        <f t="shared" si="134"/>
        <v>0</v>
      </c>
      <c r="Z160" s="119">
        <f t="shared" si="135"/>
        <v>0</v>
      </c>
      <c r="AA160" s="119">
        <f t="shared" si="135"/>
        <v>0</v>
      </c>
      <c r="AB160" s="119">
        <f t="shared" si="135"/>
        <v>0</v>
      </c>
      <c r="AC160" s="119">
        <f t="shared" si="135"/>
        <v>0</v>
      </c>
      <c r="AD160" s="119">
        <f t="shared" si="135"/>
        <v>0</v>
      </c>
      <c r="AE160" s="119">
        <f t="shared" si="135"/>
        <v>0</v>
      </c>
      <c r="AF160" s="119">
        <f t="shared" si="135"/>
        <v>0</v>
      </c>
      <c r="AG160" s="119">
        <f t="shared" si="135"/>
        <v>0</v>
      </c>
      <c r="AH160" s="119">
        <f t="shared" si="135"/>
        <v>0</v>
      </c>
      <c r="AI160" s="119">
        <f t="shared" si="135"/>
        <v>0</v>
      </c>
      <c r="AJ160" s="119">
        <f t="shared" si="136"/>
        <v>0</v>
      </c>
      <c r="AK160" s="119">
        <f t="shared" si="136"/>
        <v>0</v>
      </c>
      <c r="AL160" s="119">
        <f t="shared" si="136"/>
        <v>0</v>
      </c>
      <c r="AM160" s="119">
        <f t="shared" si="136"/>
        <v>0</v>
      </c>
      <c r="AN160" s="119">
        <f t="shared" si="136"/>
        <v>0</v>
      </c>
      <c r="AO160" s="119">
        <f t="shared" si="136"/>
        <v>0</v>
      </c>
      <c r="AP160" s="119">
        <f t="shared" si="136"/>
        <v>0</v>
      </c>
      <c r="AQ160" s="119">
        <f t="shared" si="136"/>
        <v>0</v>
      </c>
      <c r="AR160" s="119">
        <f t="shared" si="136"/>
        <v>0</v>
      </c>
      <c r="AS160" s="119">
        <f t="shared" si="136"/>
        <v>0</v>
      </c>
      <c r="AT160" s="119">
        <f t="shared" si="137"/>
        <v>0</v>
      </c>
      <c r="AU160" s="119">
        <f t="shared" si="137"/>
        <v>0</v>
      </c>
      <c r="AV160" s="119">
        <f t="shared" si="137"/>
        <v>0</v>
      </c>
      <c r="AW160" s="119">
        <f t="shared" si="137"/>
        <v>0</v>
      </c>
      <c r="AX160" s="119">
        <f t="shared" si="137"/>
        <v>0</v>
      </c>
      <c r="AY160" s="119">
        <f t="shared" si="137"/>
        <v>0</v>
      </c>
      <c r="AZ160" s="119">
        <f t="shared" si="137"/>
        <v>0</v>
      </c>
      <c r="BA160" s="119">
        <f t="shared" si="137"/>
        <v>0</v>
      </c>
      <c r="BB160" s="119">
        <f t="shared" si="137"/>
        <v>0</v>
      </c>
      <c r="BC160" s="119">
        <f t="shared" si="137"/>
        <v>0</v>
      </c>
      <c r="BD160" s="119">
        <f t="shared" si="138"/>
        <v>0</v>
      </c>
      <c r="BE160" s="119">
        <f t="shared" si="138"/>
        <v>0</v>
      </c>
      <c r="BF160" s="119">
        <f t="shared" si="138"/>
        <v>0</v>
      </c>
      <c r="BG160" s="119">
        <f t="shared" si="138"/>
        <v>0</v>
      </c>
      <c r="BH160" s="119">
        <f t="shared" si="138"/>
        <v>0</v>
      </c>
      <c r="BI160" s="119">
        <f t="shared" si="138"/>
        <v>0</v>
      </c>
      <c r="BJ160" s="119">
        <f t="shared" si="138"/>
        <v>0</v>
      </c>
      <c r="BK160" s="119">
        <f t="shared" si="138"/>
        <v>0</v>
      </c>
      <c r="BL160" s="119">
        <f t="shared" si="138"/>
        <v>0</v>
      </c>
      <c r="BM160" s="119">
        <f t="shared" si="138"/>
        <v>0</v>
      </c>
    </row>
    <row r="161" spans="1:65" ht="17" thickTop="1">
      <c r="D161">
        <v>71</v>
      </c>
    </row>
    <row r="162" spans="1:65">
      <c r="D162">
        <v>72</v>
      </c>
      <c r="F162" s="115" t="str">
        <f>F103</f>
        <v>$</v>
      </c>
      <c r="G162" s="115" t="str">
        <f t="shared" ref="G162:BM162" si="139">G103</f>
        <v>$</v>
      </c>
      <c r="H162" s="115" t="str">
        <f t="shared" si="139"/>
        <v>$</v>
      </c>
      <c r="I162" s="115" t="str">
        <f t="shared" si="139"/>
        <v>$</v>
      </c>
      <c r="J162" s="115" t="str">
        <f t="shared" si="139"/>
        <v>$</v>
      </c>
      <c r="K162" s="115" t="str">
        <f t="shared" si="139"/>
        <v>$</v>
      </c>
      <c r="L162" s="115" t="str">
        <f t="shared" si="139"/>
        <v>$</v>
      </c>
      <c r="M162" s="115" t="str">
        <f t="shared" si="139"/>
        <v>$</v>
      </c>
      <c r="N162" s="115" t="str">
        <f t="shared" si="139"/>
        <v>$</v>
      </c>
      <c r="O162" s="115" t="str">
        <f t="shared" si="139"/>
        <v>$</v>
      </c>
      <c r="P162" s="115" t="str">
        <f t="shared" si="139"/>
        <v>$</v>
      </c>
      <c r="Q162" s="115" t="str">
        <f t="shared" si="139"/>
        <v>$</v>
      </c>
      <c r="R162" s="115" t="str">
        <f t="shared" si="139"/>
        <v>$</v>
      </c>
      <c r="S162" s="115" t="str">
        <f t="shared" si="139"/>
        <v>$</v>
      </c>
      <c r="T162" s="115" t="str">
        <f t="shared" si="139"/>
        <v>$</v>
      </c>
      <c r="U162" s="115" t="str">
        <f t="shared" si="139"/>
        <v>$</v>
      </c>
      <c r="V162" s="115" t="str">
        <f t="shared" si="139"/>
        <v>$</v>
      </c>
      <c r="W162" s="115" t="str">
        <f t="shared" si="139"/>
        <v>$</v>
      </c>
      <c r="X162" s="115" t="str">
        <f t="shared" si="139"/>
        <v>$</v>
      </c>
      <c r="Y162" s="115" t="str">
        <f t="shared" si="139"/>
        <v>$</v>
      </c>
      <c r="Z162" s="115" t="str">
        <f t="shared" si="139"/>
        <v>$</v>
      </c>
      <c r="AA162" s="115" t="str">
        <f t="shared" si="139"/>
        <v>$</v>
      </c>
      <c r="AB162" s="115" t="str">
        <f t="shared" si="139"/>
        <v>$</v>
      </c>
      <c r="AC162" s="115" t="str">
        <f t="shared" si="139"/>
        <v>$</v>
      </c>
      <c r="AD162" s="115" t="str">
        <f t="shared" si="139"/>
        <v>$</v>
      </c>
      <c r="AE162" s="115" t="str">
        <f t="shared" si="139"/>
        <v>$</v>
      </c>
      <c r="AF162" s="115" t="str">
        <f t="shared" si="139"/>
        <v>$</v>
      </c>
      <c r="AG162" s="115" t="str">
        <f t="shared" si="139"/>
        <v>$</v>
      </c>
      <c r="AH162" s="115" t="str">
        <f t="shared" si="139"/>
        <v>$</v>
      </c>
      <c r="AI162" s="115" t="str">
        <f t="shared" si="139"/>
        <v>$</v>
      </c>
      <c r="AJ162" s="115" t="str">
        <f t="shared" si="139"/>
        <v>$</v>
      </c>
      <c r="AK162" s="115" t="str">
        <f t="shared" si="139"/>
        <v>$</v>
      </c>
      <c r="AL162" s="115" t="str">
        <f t="shared" si="139"/>
        <v>$</v>
      </c>
      <c r="AM162" s="115" t="str">
        <f t="shared" si="139"/>
        <v>$</v>
      </c>
      <c r="AN162" s="115" t="str">
        <f t="shared" si="139"/>
        <v>$</v>
      </c>
      <c r="AO162" s="115" t="str">
        <f t="shared" si="139"/>
        <v>$</v>
      </c>
      <c r="AP162" s="115" t="str">
        <f t="shared" si="139"/>
        <v>$</v>
      </c>
      <c r="AQ162" s="115" t="str">
        <f t="shared" si="139"/>
        <v>$</v>
      </c>
      <c r="AR162" s="115" t="str">
        <f t="shared" si="139"/>
        <v>$</v>
      </c>
      <c r="AS162" s="115" t="str">
        <f t="shared" si="139"/>
        <v>$</v>
      </c>
      <c r="AT162" s="115" t="str">
        <f t="shared" si="139"/>
        <v>$</v>
      </c>
      <c r="AU162" s="115" t="str">
        <f t="shared" si="139"/>
        <v>$</v>
      </c>
      <c r="AV162" s="115" t="str">
        <f t="shared" si="139"/>
        <v>$</v>
      </c>
      <c r="AW162" s="115" t="str">
        <f t="shared" si="139"/>
        <v>$</v>
      </c>
      <c r="AX162" s="115" t="str">
        <f t="shared" si="139"/>
        <v>$</v>
      </c>
      <c r="AY162" s="115" t="str">
        <f t="shared" si="139"/>
        <v>$</v>
      </c>
      <c r="AZ162" s="115" t="str">
        <f t="shared" si="139"/>
        <v>$</v>
      </c>
      <c r="BA162" s="115" t="str">
        <f t="shared" si="139"/>
        <v>$</v>
      </c>
      <c r="BB162" s="115" t="str">
        <f t="shared" si="139"/>
        <v>$</v>
      </c>
      <c r="BC162" s="115" t="str">
        <f t="shared" si="139"/>
        <v>$</v>
      </c>
      <c r="BD162" s="115" t="str">
        <f t="shared" si="139"/>
        <v>$</v>
      </c>
      <c r="BE162" s="115" t="str">
        <f t="shared" si="139"/>
        <v>$</v>
      </c>
      <c r="BF162" s="115" t="str">
        <f t="shared" si="139"/>
        <v>$</v>
      </c>
      <c r="BG162" s="115" t="str">
        <f t="shared" si="139"/>
        <v>$</v>
      </c>
      <c r="BH162" s="115" t="str">
        <f t="shared" si="139"/>
        <v>$</v>
      </c>
      <c r="BI162" s="115" t="str">
        <f t="shared" si="139"/>
        <v>$</v>
      </c>
      <c r="BJ162" s="115" t="str">
        <f t="shared" si="139"/>
        <v>$</v>
      </c>
      <c r="BK162" s="115" t="str">
        <f t="shared" si="139"/>
        <v>$</v>
      </c>
      <c r="BL162" s="115" t="str">
        <f t="shared" si="139"/>
        <v>$</v>
      </c>
      <c r="BM162" s="115" t="str">
        <f t="shared" si="139"/>
        <v>$</v>
      </c>
    </row>
    <row r="163" spans="1:65">
      <c r="D163">
        <v>73</v>
      </c>
      <c r="F163" s="116">
        <f>F104</f>
        <v>44927</v>
      </c>
      <c r="G163" s="116">
        <f t="shared" ref="G163:BM163" si="140">G104</f>
        <v>44958</v>
      </c>
      <c r="H163" s="116">
        <f t="shared" si="140"/>
        <v>44986</v>
      </c>
      <c r="I163" s="116">
        <f t="shared" si="140"/>
        <v>45017</v>
      </c>
      <c r="J163" s="116">
        <f t="shared" si="140"/>
        <v>45047</v>
      </c>
      <c r="K163" s="116">
        <f t="shared" si="140"/>
        <v>45078</v>
      </c>
      <c r="L163" s="116">
        <f t="shared" si="140"/>
        <v>45108</v>
      </c>
      <c r="M163" s="116">
        <f t="shared" si="140"/>
        <v>45139</v>
      </c>
      <c r="N163" s="116">
        <f t="shared" si="140"/>
        <v>45170</v>
      </c>
      <c r="O163" s="116">
        <f t="shared" si="140"/>
        <v>45200</v>
      </c>
      <c r="P163" s="116">
        <f t="shared" si="140"/>
        <v>45231</v>
      </c>
      <c r="Q163" s="116">
        <f t="shared" si="140"/>
        <v>45261</v>
      </c>
      <c r="R163" s="116">
        <f t="shared" si="140"/>
        <v>45292</v>
      </c>
      <c r="S163" s="116">
        <f t="shared" si="140"/>
        <v>45323</v>
      </c>
      <c r="T163" s="116">
        <f t="shared" si="140"/>
        <v>45352</v>
      </c>
      <c r="U163" s="116">
        <f t="shared" si="140"/>
        <v>45383</v>
      </c>
      <c r="V163" s="116">
        <f t="shared" si="140"/>
        <v>45413</v>
      </c>
      <c r="W163" s="116">
        <f t="shared" si="140"/>
        <v>45444</v>
      </c>
      <c r="X163" s="116">
        <f t="shared" si="140"/>
        <v>45474</v>
      </c>
      <c r="Y163" s="116">
        <f t="shared" si="140"/>
        <v>45505</v>
      </c>
      <c r="Z163" s="116">
        <f t="shared" si="140"/>
        <v>45536</v>
      </c>
      <c r="AA163" s="116">
        <f t="shared" si="140"/>
        <v>45566</v>
      </c>
      <c r="AB163" s="116">
        <f t="shared" si="140"/>
        <v>45597</v>
      </c>
      <c r="AC163" s="116">
        <f t="shared" si="140"/>
        <v>45627</v>
      </c>
      <c r="AD163" s="116">
        <f t="shared" si="140"/>
        <v>45658</v>
      </c>
      <c r="AE163" s="116">
        <f t="shared" si="140"/>
        <v>45689</v>
      </c>
      <c r="AF163" s="116">
        <f t="shared" si="140"/>
        <v>45717</v>
      </c>
      <c r="AG163" s="116">
        <f t="shared" si="140"/>
        <v>45748</v>
      </c>
      <c r="AH163" s="116">
        <f t="shared" si="140"/>
        <v>45778</v>
      </c>
      <c r="AI163" s="116">
        <f t="shared" si="140"/>
        <v>45809</v>
      </c>
      <c r="AJ163" s="116">
        <f t="shared" si="140"/>
        <v>45839</v>
      </c>
      <c r="AK163" s="116">
        <f t="shared" si="140"/>
        <v>45870</v>
      </c>
      <c r="AL163" s="116">
        <f t="shared" si="140"/>
        <v>45901</v>
      </c>
      <c r="AM163" s="116">
        <f t="shared" si="140"/>
        <v>45931</v>
      </c>
      <c r="AN163" s="116">
        <f t="shared" si="140"/>
        <v>45962</v>
      </c>
      <c r="AO163" s="116">
        <f t="shared" si="140"/>
        <v>45992</v>
      </c>
      <c r="AP163" s="116">
        <f t="shared" si="140"/>
        <v>46023</v>
      </c>
      <c r="AQ163" s="116">
        <f t="shared" si="140"/>
        <v>46054</v>
      </c>
      <c r="AR163" s="116">
        <f t="shared" si="140"/>
        <v>46082</v>
      </c>
      <c r="AS163" s="116">
        <f t="shared" si="140"/>
        <v>46113</v>
      </c>
      <c r="AT163" s="116">
        <f t="shared" si="140"/>
        <v>46143</v>
      </c>
      <c r="AU163" s="116">
        <f t="shared" si="140"/>
        <v>46174</v>
      </c>
      <c r="AV163" s="116">
        <f t="shared" si="140"/>
        <v>46204</v>
      </c>
      <c r="AW163" s="116">
        <f t="shared" si="140"/>
        <v>46235</v>
      </c>
      <c r="AX163" s="116">
        <f t="shared" si="140"/>
        <v>46266</v>
      </c>
      <c r="AY163" s="116">
        <f t="shared" si="140"/>
        <v>46296</v>
      </c>
      <c r="AZ163" s="116">
        <f t="shared" si="140"/>
        <v>46327</v>
      </c>
      <c r="BA163" s="116">
        <f t="shared" si="140"/>
        <v>46357</v>
      </c>
      <c r="BB163" s="116">
        <f t="shared" si="140"/>
        <v>46388</v>
      </c>
      <c r="BC163" s="116">
        <f t="shared" si="140"/>
        <v>46419</v>
      </c>
      <c r="BD163" s="116">
        <f t="shared" si="140"/>
        <v>46447</v>
      </c>
      <c r="BE163" s="116">
        <f t="shared" si="140"/>
        <v>46478</v>
      </c>
      <c r="BF163" s="116">
        <f t="shared" si="140"/>
        <v>46508</v>
      </c>
      <c r="BG163" s="116">
        <f t="shared" si="140"/>
        <v>46539</v>
      </c>
      <c r="BH163" s="116">
        <f t="shared" si="140"/>
        <v>46569</v>
      </c>
      <c r="BI163" s="116">
        <f t="shared" si="140"/>
        <v>46600</v>
      </c>
      <c r="BJ163" s="116">
        <f t="shared" si="140"/>
        <v>46631</v>
      </c>
      <c r="BK163" s="116">
        <f t="shared" si="140"/>
        <v>46661</v>
      </c>
      <c r="BL163" s="116">
        <f t="shared" si="140"/>
        <v>46692</v>
      </c>
      <c r="BM163" s="116">
        <f t="shared" si="140"/>
        <v>46722</v>
      </c>
    </row>
    <row r="164" spans="1:65">
      <c r="D164">
        <v>74</v>
      </c>
      <c r="E164" s="117" t="s">
        <v>163</v>
      </c>
    </row>
    <row r="165" spans="1:65">
      <c r="D165">
        <v>75</v>
      </c>
      <c r="E165" t="s">
        <v>164</v>
      </c>
      <c r="F165" s="118">
        <f t="shared" ref="F165:O168" si="141">IF(F$88=0,0,VLOOKUP($D165,$D$5:$BN$85,F$88+2,0))</f>
        <v>150</v>
      </c>
      <c r="G165" s="118">
        <f t="shared" si="141"/>
        <v>150</v>
      </c>
      <c r="H165" s="118">
        <f t="shared" si="141"/>
        <v>150</v>
      </c>
      <c r="I165" s="118">
        <f t="shared" si="141"/>
        <v>150</v>
      </c>
      <c r="J165" s="118">
        <f t="shared" si="141"/>
        <v>150</v>
      </c>
      <c r="K165" s="118">
        <f t="shared" si="141"/>
        <v>150</v>
      </c>
      <c r="L165" s="118">
        <f t="shared" si="141"/>
        <v>150</v>
      </c>
      <c r="M165" s="118">
        <f t="shared" si="141"/>
        <v>150</v>
      </c>
      <c r="N165" s="118">
        <f t="shared" si="141"/>
        <v>150</v>
      </c>
      <c r="O165" s="118">
        <f t="shared" si="141"/>
        <v>150</v>
      </c>
      <c r="P165" s="118">
        <f t="shared" ref="P165:Y168" si="142">IF(P$88=0,0,VLOOKUP($D165,$D$5:$BN$85,P$88+2,0))</f>
        <v>150</v>
      </c>
      <c r="Q165" s="118">
        <f t="shared" si="142"/>
        <v>150</v>
      </c>
      <c r="R165" s="118">
        <f t="shared" si="142"/>
        <v>150</v>
      </c>
      <c r="S165" s="118">
        <f t="shared" si="142"/>
        <v>150</v>
      </c>
      <c r="T165" s="118">
        <f t="shared" si="142"/>
        <v>150</v>
      </c>
      <c r="U165" s="118">
        <f t="shared" si="142"/>
        <v>150</v>
      </c>
      <c r="V165" s="118">
        <f t="shared" si="142"/>
        <v>150</v>
      </c>
      <c r="W165" s="118">
        <f t="shared" si="142"/>
        <v>150</v>
      </c>
      <c r="X165" s="118">
        <f t="shared" si="142"/>
        <v>150</v>
      </c>
      <c r="Y165" s="118">
        <f t="shared" si="142"/>
        <v>150</v>
      </c>
      <c r="Z165" s="118">
        <f t="shared" ref="Z165:AI168" si="143">IF(Z$88=0,0,VLOOKUP($D165,$D$5:$BN$85,Z$88+2,0))</f>
        <v>150</v>
      </c>
      <c r="AA165" s="118">
        <f t="shared" si="143"/>
        <v>150</v>
      </c>
      <c r="AB165" s="118">
        <f t="shared" si="143"/>
        <v>150</v>
      </c>
      <c r="AC165" s="118">
        <f t="shared" si="143"/>
        <v>150</v>
      </c>
      <c r="AD165" s="118">
        <f t="shared" si="143"/>
        <v>150</v>
      </c>
      <c r="AE165" s="118">
        <f t="shared" si="143"/>
        <v>150</v>
      </c>
      <c r="AF165" s="118">
        <f t="shared" si="143"/>
        <v>150</v>
      </c>
      <c r="AG165" s="118">
        <f t="shared" si="143"/>
        <v>150</v>
      </c>
      <c r="AH165" s="118">
        <f t="shared" si="143"/>
        <v>150</v>
      </c>
      <c r="AI165" s="118">
        <f t="shared" si="143"/>
        <v>150</v>
      </c>
      <c r="AJ165" s="118">
        <f t="shared" ref="AJ165:AS168" si="144">IF(AJ$88=0,0,VLOOKUP($D165,$D$5:$BN$85,AJ$88+2,0))</f>
        <v>150</v>
      </c>
      <c r="AK165" s="118">
        <f t="shared" si="144"/>
        <v>150</v>
      </c>
      <c r="AL165" s="118">
        <f t="shared" si="144"/>
        <v>150</v>
      </c>
      <c r="AM165" s="118">
        <f t="shared" si="144"/>
        <v>150</v>
      </c>
      <c r="AN165" s="118">
        <f t="shared" si="144"/>
        <v>150</v>
      </c>
      <c r="AO165" s="118">
        <f t="shared" si="144"/>
        <v>150</v>
      </c>
      <c r="AP165" s="118">
        <f t="shared" si="144"/>
        <v>150</v>
      </c>
      <c r="AQ165" s="118">
        <f t="shared" si="144"/>
        <v>150</v>
      </c>
      <c r="AR165" s="118">
        <f t="shared" si="144"/>
        <v>150</v>
      </c>
      <c r="AS165" s="118">
        <f t="shared" si="144"/>
        <v>150</v>
      </c>
      <c r="AT165" s="118">
        <f t="shared" ref="AT165:BC168" si="145">IF(AT$88=0,0,VLOOKUP($D165,$D$5:$BN$85,AT$88+2,0))</f>
        <v>150</v>
      </c>
      <c r="AU165" s="118">
        <f t="shared" si="145"/>
        <v>150</v>
      </c>
      <c r="AV165" s="118">
        <f t="shared" si="145"/>
        <v>150</v>
      </c>
      <c r="AW165" s="118">
        <f t="shared" si="145"/>
        <v>150</v>
      </c>
      <c r="AX165" s="118">
        <f t="shared" si="145"/>
        <v>150</v>
      </c>
      <c r="AY165" s="118">
        <f t="shared" si="145"/>
        <v>150</v>
      </c>
      <c r="AZ165" s="118">
        <f t="shared" si="145"/>
        <v>150</v>
      </c>
      <c r="BA165" s="118">
        <f t="shared" si="145"/>
        <v>150</v>
      </c>
      <c r="BB165" s="118">
        <f t="shared" si="145"/>
        <v>150</v>
      </c>
      <c r="BC165" s="118">
        <f t="shared" si="145"/>
        <v>150</v>
      </c>
      <c r="BD165" s="118">
        <f t="shared" ref="BD165:BM168" si="146">IF(BD$88=0,0,VLOOKUP($D165,$D$5:$BN$85,BD$88+2,0))</f>
        <v>150</v>
      </c>
      <c r="BE165" s="118">
        <f t="shared" si="146"/>
        <v>150</v>
      </c>
      <c r="BF165" s="118">
        <f t="shared" si="146"/>
        <v>150</v>
      </c>
      <c r="BG165" s="118">
        <f t="shared" si="146"/>
        <v>150</v>
      </c>
      <c r="BH165" s="118">
        <f t="shared" si="146"/>
        <v>150</v>
      </c>
      <c r="BI165" s="118">
        <f t="shared" si="146"/>
        <v>150</v>
      </c>
      <c r="BJ165" s="118">
        <f t="shared" si="146"/>
        <v>150</v>
      </c>
      <c r="BK165" s="118">
        <f t="shared" si="146"/>
        <v>150</v>
      </c>
      <c r="BL165" s="118">
        <f t="shared" si="146"/>
        <v>150</v>
      </c>
      <c r="BM165" s="118">
        <f t="shared" si="146"/>
        <v>150</v>
      </c>
    </row>
    <row r="166" spans="1:65">
      <c r="D166">
        <v>76</v>
      </c>
      <c r="E166" t="s">
        <v>165</v>
      </c>
      <c r="F166" s="118">
        <f t="shared" si="141"/>
        <v>10</v>
      </c>
      <c r="G166" s="118">
        <f t="shared" si="141"/>
        <v>10</v>
      </c>
      <c r="H166" s="118">
        <f t="shared" si="141"/>
        <v>10</v>
      </c>
      <c r="I166" s="118">
        <f t="shared" si="141"/>
        <v>10</v>
      </c>
      <c r="J166" s="118">
        <f t="shared" si="141"/>
        <v>10</v>
      </c>
      <c r="K166" s="118">
        <f t="shared" si="141"/>
        <v>10</v>
      </c>
      <c r="L166" s="118">
        <f t="shared" si="141"/>
        <v>10</v>
      </c>
      <c r="M166" s="118">
        <f t="shared" si="141"/>
        <v>10</v>
      </c>
      <c r="N166" s="118">
        <f t="shared" si="141"/>
        <v>10</v>
      </c>
      <c r="O166" s="118">
        <f t="shared" si="141"/>
        <v>10</v>
      </c>
      <c r="P166" s="118">
        <f t="shared" si="142"/>
        <v>10</v>
      </c>
      <c r="Q166" s="118">
        <f t="shared" si="142"/>
        <v>10</v>
      </c>
      <c r="R166" s="118">
        <f t="shared" si="142"/>
        <v>10</v>
      </c>
      <c r="S166" s="118">
        <f t="shared" si="142"/>
        <v>10</v>
      </c>
      <c r="T166" s="118">
        <f t="shared" si="142"/>
        <v>10</v>
      </c>
      <c r="U166" s="118">
        <f t="shared" si="142"/>
        <v>10</v>
      </c>
      <c r="V166" s="118">
        <f t="shared" si="142"/>
        <v>10</v>
      </c>
      <c r="W166" s="118">
        <f t="shared" si="142"/>
        <v>10</v>
      </c>
      <c r="X166" s="118">
        <f t="shared" si="142"/>
        <v>10</v>
      </c>
      <c r="Y166" s="118">
        <f t="shared" si="142"/>
        <v>10</v>
      </c>
      <c r="Z166" s="118">
        <f t="shared" si="143"/>
        <v>10</v>
      </c>
      <c r="AA166" s="118">
        <f t="shared" si="143"/>
        <v>10</v>
      </c>
      <c r="AB166" s="118">
        <f t="shared" si="143"/>
        <v>10</v>
      </c>
      <c r="AC166" s="118">
        <f t="shared" si="143"/>
        <v>10</v>
      </c>
      <c r="AD166" s="118">
        <f t="shared" si="143"/>
        <v>10</v>
      </c>
      <c r="AE166" s="118">
        <f t="shared" si="143"/>
        <v>10</v>
      </c>
      <c r="AF166" s="118">
        <f t="shared" si="143"/>
        <v>10</v>
      </c>
      <c r="AG166" s="118">
        <f t="shared" si="143"/>
        <v>10</v>
      </c>
      <c r="AH166" s="118">
        <f t="shared" si="143"/>
        <v>10</v>
      </c>
      <c r="AI166" s="118">
        <f t="shared" si="143"/>
        <v>10</v>
      </c>
      <c r="AJ166" s="118">
        <f t="shared" si="144"/>
        <v>10</v>
      </c>
      <c r="AK166" s="118">
        <f t="shared" si="144"/>
        <v>10</v>
      </c>
      <c r="AL166" s="118">
        <f t="shared" si="144"/>
        <v>10</v>
      </c>
      <c r="AM166" s="118">
        <f t="shared" si="144"/>
        <v>10</v>
      </c>
      <c r="AN166" s="118">
        <f t="shared" si="144"/>
        <v>10</v>
      </c>
      <c r="AO166" s="118">
        <f t="shared" si="144"/>
        <v>10</v>
      </c>
      <c r="AP166" s="118">
        <f t="shared" si="144"/>
        <v>10</v>
      </c>
      <c r="AQ166" s="118">
        <f t="shared" si="144"/>
        <v>10</v>
      </c>
      <c r="AR166" s="118">
        <f t="shared" si="144"/>
        <v>10</v>
      </c>
      <c r="AS166" s="118">
        <f t="shared" si="144"/>
        <v>10</v>
      </c>
      <c r="AT166" s="118">
        <f t="shared" si="145"/>
        <v>10</v>
      </c>
      <c r="AU166" s="118">
        <f t="shared" si="145"/>
        <v>10</v>
      </c>
      <c r="AV166" s="118">
        <f t="shared" si="145"/>
        <v>10</v>
      </c>
      <c r="AW166" s="118">
        <f t="shared" si="145"/>
        <v>10</v>
      </c>
      <c r="AX166" s="118">
        <f t="shared" si="145"/>
        <v>10</v>
      </c>
      <c r="AY166" s="118">
        <f t="shared" si="145"/>
        <v>10</v>
      </c>
      <c r="AZ166" s="118">
        <f t="shared" si="145"/>
        <v>10</v>
      </c>
      <c r="BA166" s="118">
        <f t="shared" si="145"/>
        <v>10</v>
      </c>
      <c r="BB166" s="118">
        <f t="shared" si="145"/>
        <v>10</v>
      </c>
      <c r="BC166" s="118">
        <f t="shared" si="145"/>
        <v>10</v>
      </c>
      <c r="BD166" s="118">
        <f t="shared" si="146"/>
        <v>10</v>
      </c>
      <c r="BE166" s="118">
        <f t="shared" si="146"/>
        <v>10</v>
      </c>
      <c r="BF166" s="118">
        <f t="shared" si="146"/>
        <v>10</v>
      </c>
      <c r="BG166" s="118">
        <f t="shared" si="146"/>
        <v>10</v>
      </c>
      <c r="BH166" s="118">
        <f t="shared" si="146"/>
        <v>10</v>
      </c>
      <c r="BI166" s="118">
        <f t="shared" si="146"/>
        <v>10</v>
      </c>
      <c r="BJ166" s="118">
        <f t="shared" si="146"/>
        <v>10</v>
      </c>
      <c r="BK166" s="118">
        <f t="shared" si="146"/>
        <v>10</v>
      </c>
      <c r="BL166" s="118">
        <f t="shared" si="146"/>
        <v>10</v>
      </c>
      <c r="BM166" s="118">
        <f t="shared" si="146"/>
        <v>10</v>
      </c>
    </row>
    <row r="167" spans="1:65">
      <c r="D167">
        <v>77</v>
      </c>
      <c r="E167" t="s">
        <v>166</v>
      </c>
      <c r="F167" s="118">
        <f t="shared" si="141"/>
        <v>0</v>
      </c>
      <c r="G167" s="118">
        <f t="shared" si="141"/>
        <v>0</v>
      </c>
      <c r="H167" s="118">
        <f t="shared" si="141"/>
        <v>0</v>
      </c>
      <c r="I167" s="118">
        <f t="shared" si="141"/>
        <v>0</v>
      </c>
      <c r="J167" s="118">
        <f t="shared" si="141"/>
        <v>0</v>
      </c>
      <c r="K167" s="118">
        <f t="shared" si="141"/>
        <v>0</v>
      </c>
      <c r="L167" s="118">
        <f t="shared" si="141"/>
        <v>0</v>
      </c>
      <c r="M167" s="118">
        <f t="shared" si="141"/>
        <v>0</v>
      </c>
      <c r="N167" s="118">
        <f t="shared" si="141"/>
        <v>0</v>
      </c>
      <c r="O167" s="118">
        <f t="shared" si="141"/>
        <v>0</v>
      </c>
      <c r="P167" s="118">
        <f t="shared" si="142"/>
        <v>0</v>
      </c>
      <c r="Q167" s="118">
        <f t="shared" si="142"/>
        <v>0</v>
      </c>
      <c r="R167" s="118">
        <f t="shared" si="142"/>
        <v>0</v>
      </c>
      <c r="S167" s="118">
        <f t="shared" si="142"/>
        <v>0</v>
      </c>
      <c r="T167" s="118">
        <f t="shared" si="142"/>
        <v>0</v>
      </c>
      <c r="U167" s="118">
        <f t="shared" si="142"/>
        <v>0</v>
      </c>
      <c r="V167" s="118">
        <f t="shared" si="142"/>
        <v>0</v>
      </c>
      <c r="W167" s="118">
        <f t="shared" si="142"/>
        <v>0</v>
      </c>
      <c r="X167" s="118">
        <f t="shared" si="142"/>
        <v>0</v>
      </c>
      <c r="Y167" s="118">
        <f t="shared" si="142"/>
        <v>0</v>
      </c>
      <c r="Z167" s="118">
        <f t="shared" si="143"/>
        <v>0</v>
      </c>
      <c r="AA167" s="118">
        <f t="shared" si="143"/>
        <v>0</v>
      </c>
      <c r="AB167" s="118">
        <f t="shared" si="143"/>
        <v>0</v>
      </c>
      <c r="AC167" s="118">
        <f t="shared" si="143"/>
        <v>0</v>
      </c>
      <c r="AD167" s="118">
        <f t="shared" si="143"/>
        <v>0</v>
      </c>
      <c r="AE167" s="118">
        <f t="shared" si="143"/>
        <v>0</v>
      </c>
      <c r="AF167" s="118">
        <f t="shared" si="143"/>
        <v>0</v>
      </c>
      <c r="AG167" s="118">
        <f t="shared" si="143"/>
        <v>0</v>
      </c>
      <c r="AH167" s="118">
        <f t="shared" si="143"/>
        <v>0</v>
      </c>
      <c r="AI167" s="118">
        <f t="shared" si="143"/>
        <v>0</v>
      </c>
      <c r="AJ167" s="118">
        <f t="shared" si="144"/>
        <v>0</v>
      </c>
      <c r="AK167" s="118">
        <f t="shared" si="144"/>
        <v>0</v>
      </c>
      <c r="AL167" s="118">
        <f t="shared" si="144"/>
        <v>0</v>
      </c>
      <c r="AM167" s="118">
        <f t="shared" si="144"/>
        <v>0</v>
      </c>
      <c r="AN167" s="118">
        <f t="shared" si="144"/>
        <v>0</v>
      </c>
      <c r="AO167" s="118">
        <f t="shared" si="144"/>
        <v>0</v>
      </c>
      <c r="AP167" s="118">
        <f t="shared" si="144"/>
        <v>0</v>
      </c>
      <c r="AQ167" s="118">
        <f t="shared" si="144"/>
        <v>0</v>
      </c>
      <c r="AR167" s="118">
        <f t="shared" si="144"/>
        <v>0</v>
      </c>
      <c r="AS167" s="118">
        <f t="shared" si="144"/>
        <v>0</v>
      </c>
      <c r="AT167" s="118">
        <f t="shared" si="145"/>
        <v>0</v>
      </c>
      <c r="AU167" s="118">
        <f t="shared" si="145"/>
        <v>0</v>
      </c>
      <c r="AV167" s="118">
        <f t="shared" si="145"/>
        <v>0</v>
      </c>
      <c r="AW167" s="118">
        <f t="shared" si="145"/>
        <v>0</v>
      </c>
      <c r="AX167" s="118">
        <f t="shared" si="145"/>
        <v>0</v>
      </c>
      <c r="AY167" s="118">
        <f t="shared" si="145"/>
        <v>0</v>
      </c>
      <c r="AZ167" s="118">
        <f t="shared" si="145"/>
        <v>0</v>
      </c>
      <c r="BA167" s="118">
        <f t="shared" si="145"/>
        <v>0</v>
      </c>
      <c r="BB167" s="118">
        <f t="shared" si="145"/>
        <v>0</v>
      </c>
      <c r="BC167" s="118">
        <f t="shared" si="145"/>
        <v>0</v>
      </c>
      <c r="BD167" s="118">
        <f t="shared" si="146"/>
        <v>0</v>
      </c>
      <c r="BE167" s="118">
        <f t="shared" si="146"/>
        <v>0</v>
      </c>
      <c r="BF167" s="118">
        <f t="shared" si="146"/>
        <v>0</v>
      </c>
      <c r="BG167" s="118">
        <f t="shared" si="146"/>
        <v>0</v>
      </c>
      <c r="BH167" s="118">
        <f t="shared" si="146"/>
        <v>0</v>
      </c>
      <c r="BI167" s="118">
        <f t="shared" si="146"/>
        <v>0</v>
      </c>
      <c r="BJ167" s="118">
        <f t="shared" si="146"/>
        <v>0</v>
      </c>
      <c r="BK167" s="118">
        <f t="shared" si="146"/>
        <v>0</v>
      </c>
      <c r="BL167" s="118">
        <f t="shared" si="146"/>
        <v>0</v>
      </c>
      <c r="BM167" s="118">
        <f t="shared" si="146"/>
        <v>0</v>
      </c>
    </row>
    <row r="168" spans="1:65" ht="17" thickBot="1">
      <c r="D168">
        <v>78</v>
      </c>
      <c r="E168" s="117" t="s">
        <v>149</v>
      </c>
      <c r="F168" s="119">
        <f t="shared" si="141"/>
        <v>160</v>
      </c>
      <c r="G168" s="119">
        <f t="shared" si="141"/>
        <v>160</v>
      </c>
      <c r="H168" s="119">
        <f t="shared" si="141"/>
        <v>160</v>
      </c>
      <c r="I168" s="119">
        <f t="shared" si="141"/>
        <v>160</v>
      </c>
      <c r="J168" s="119">
        <f t="shared" si="141"/>
        <v>160</v>
      </c>
      <c r="K168" s="119">
        <f t="shared" si="141"/>
        <v>160</v>
      </c>
      <c r="L168" s="119">
        <f t="shared" si="141"/>
        <v>160</v>
      </c>
      <c r="M168" s="119">
        <f t="shared" si="141"/>
        <v>160</v>
      </c>
      <c r="N168" s="119">
        <f t="shared" si="141"/>
        <v>160</v>
      </c>
      <c r="O168" s="119">
        <f t="shared" si="141"/>
        <v>160</v>
      </c>
      <c r="P168" s="119">
        <f t="shared" si="142"/>
        <v>160</v>
      </c>
      <c r="Q168" s="119">
        <f t="shared" si="142"/>
        <v>160</v>
      </c>
      <c r="R168" s="119">
        <f t="shared" si="142"/>
        <v>160</v>
      </c>
      <c r="S168" s="119">
        <f t="shared" si="142"/>
        <v>160</v>
      </c>
      <c r="T168" s="119">
        <f t="shared" si="142"/>
        <v>160</v>
      </c>
      <c r="U168" s="119">
        <f t="shared" si="142"/>
        <v>160</v>
      </c>
      <c r="V168" s="119">
        <f t="shared" si="142"/>
        <v>160</v>
      </c>
      <c r="W168" s="119">
        <f t="shared" si="142"/>
        <v>160</v>
      </c>
      <c r="X168" s="119">
        <f t="shared" si="142"/>
        <v>160</v>
      </c>
      <c r="Y168" s="119">
        <f t="shared" si="142"/>
        <v>160</v>
      </c>
      <c r="Z168" s="119">
        <f t="shared" si="143"/>
        <v>160</v>
      </c>
      <c r="AA168" s="119">
        <f t="shared" si="143"/>
        <v>160</v>
      </c>
      <c r="AB168" s="119">
        <f t="shared" si="143"/>
        <v>160</v>
      </c>
      <c r="AC168" s="119">
        <f t="shared" si="143"/>
        <v>160</v>
      </c>
      <c r="AD168" s="119">
        <f t="shared" si="143"/>
        <v>160</v>
      </c>
      <c r="AE168" s="119">
        <f t="shared" si="143"/>
        <v>160</v>
      </c>
      <c r="AF168" s="119">
        <f t="shared" si="143"/>
        <v>160</v>
      </c>
      <c r="AG168" s="119">
        <f t="shared" si="143"/>
        <v>160</v>
      </c>
      <c r="AH168" s="119">
        <f t="shared" si="143"/>
        <v>160</v>
      </c>
      <c r="AI168" s="119">
        <f t="shared" si="143"/>
        <v>160</v>
      </c>
      <c r="AJ168" s="119">
        <f t="shared" si="144"/>
        <v>160</v>
      </c>
      <c r="AK168" s="119">
        <f t="shared" si="144"/>
        <v>160</v>
      </c>
      <c r="AL168" s="119">
        <f t="shared" si="144"/>
        <v>160</v>
      </c>
      <c r="AM168" s="119">
        <f t="shared" si="144"/>
        <v>160</v>
      </c>
      <c r="AN168" s="119">
        <f t="shared" si="144"/>
        <v>160</v>
      </c>
      <c r="AO168" s="119">
        <f t="shared" si="144"/>
        <v>160</v>
      </c>
      <c r="AP168" s="119">
        <f t="shared" si="144"/>
        <v>160</v>
      </c>
      <c r="AQ168" s="119">
        <f t="shared" si="144"/>
        <v>160</v>
      </c>
      <c r="AR168" s="119">
        <f t="shared" si="144"/>
        <v>160</v>
      </c>
      <c r="AS168" s="119">
        <f t="shared" si="144"/>
        <v>160</v>
      </c>
      <c r="AT168" s="119">
        <f t="shared" si="145"/>
        <v>160</v>
      </c>
      <c r="AU168" s="119">
        <f t="shared" si="145"/>
        <v>160</v>
      </c>
      <c r="AV168" s="119">
        <f t="shared" si="145"/>
        <v>160</v>
      </c>
      <c r="AW168" s="119">
        <f t="shared" si="145"/>
        <v>160</v>
      </c>
      <c r="AX168" s="119">
        <f t="shared" si="145"/>
        <v>160</v>
      </c>
      <c r="AY168" s="119">
        <f t="shared" si="145"/>
        <v>160</v>
      </c>
      <c r="AZ168" s="119">
        <f t="shared" si="145"/>
        <v>160</v>
      </c>
      <c r="BA168" s="119">
        <f t="shared" si="145"/>
        <v>160</v>
      </c>
      <c r="BB168" s="119">
        <f t="shared" si="145"/>
        <v>160</v>
      </c>
      <c r="BC168" s="119">
        <f t="shared" si="145"/>
        <v>160</v>
      </c>
      <c r="BD168" s="119">
        <f t="shared" si="146"/>
        <v>160</v>
      </c>
      <c r="BE168" s="119">
        <f t="shared" si="146"/>
        <v>160</v>
      </c>
      <c r="BF168" s="119">
        <f t="shared" si="146"/>
        <v>160</v>
      </c>
      <c r="BG168" s="119">
        <f t="shared" si="146"/>
        <v>160</v>
      </c>
      <c r="BH168" s="119">
        <f t="shared" si="146"/>
        <v>160</v>
      </c>
      <c r="BI168" s="119">
        <f t="shared" si="146"/>
        <v>160</v>
      </c>
      <c r="BJ168" s="119">
        <f t="shared" si="146"/>
        <v>160</v>
      </c>
      <c r="BK168" s="119">
        <f t="shared" si="146"/>
        <v>160</v>
      </c>
      <c r="BL168" s="119">
        <f t="shared" si="146"/>
        <v>160</v>
      </c>
      <c r="BM168" s="119">
        <f t="shared" si="146"/>
        <v>160</v>
      </c>
    </row>
    <row r="169" spans="1:65" ht="17" thickTop="1">
      <c r="D169">
        <v>79</v>
      </c>
    </row>
    <row r="170" spans="1:65">
      <c r="D170">
        <v>80</v>
      </c>
    </row>
    <row r="171" spans="1:65" ht="17" thickBot="1">
      <c r="D171">
        <v>81</v>
      </c>
      <c r="E171" s="117" t="s">
        <v>167</v>
      </c>
      <c r="F171" s="119">
        <f>+F101+F109+F120+F130+F146+F160+F168</f>
        <v>4636.666666666667</v>
      </c>
      <c r="G171" s="119">
        <f t="shared" ref="G171:BM171" si="147">+G101+G109+G120+G130+G146+G160+G168</f>
        <v>4636.666666666667</v>
      </c>
      <c r="H171" s="119">
        <f t="shared" si="147"/>
        <v>4636.666666666667</v>
      </c>
      <c r="I171" s="119">
        <f t="shared" si="147"/>
        <v>25036.666666666668</v>
      </c>
      <c r="J171" s="119">
        <f t="shared" si="147"/>
        <v>32036.666666666668</v>
      </c>
      <c r="K171" s="119">
        <f t="shared" si="147"/>
        <v>34036.666666666664</v>
      </c>
      <c r="L171" s="119">
        <f t="shared" si="147"/>
        <v>34036.666666666664</v>
      </c>
      <c r="M171" s="119">
        <f t="shared" si="147"/>
        <v>35120</v>
      </c>
      <c r="N171" s="119">
        <f t="shared" si="147"/>
        <v>35120</v>
      </c>
      <c r="O171" s="119">
        <f t="shared" si="147"/>
        <v>35120</v>
      </c>
      <c r="P171" s="119">
        <f t="shared" si="147"/>
        <v>35620</v>
      </c>
      <c r="Q171" s="119">
        <f t="shared" si="147"/>
        <v>37620</v>
      </c>
      <c r="R171" s="119">
        <f t="shared" si="147"/>
        <v>61820</v>
      </c>
      <c r="S171" s="119">
        <f t="shared" si="147"/>
        <v>61820</v>
      </c>
      <c r="T171" s="119">
        <f t="shared" si="147"/>
        <v>61820</v>
      </c>
      <c r="U171" s="119">
        <f t="shared" si="147"/>
        <v>62620</v>
      </c>
      <c r="V171" s="119">
        <f t="shared" si="147"/>
        <v>62620</v>
      </c>
      <c r="W171" s="119">
        <f t="shared" si="147"/>
        <v>62620</v>
      </c>
      <c r="X171" s="119">
        <f t="shared" si="147"/>
        <v>62620</v>
      </c>
      <c r="Y171" s="119">
        <f t="shared" si="147"/>
        <v>63370</v>
      </c>
      <c r="Z171" s="119">
        <f t="shared" si="147"/>
        <v>62370</v>
      </c>
      <c r="AA171" s="119">
        <f t="shared" si="147"/>
        <v>62370</v>
      </c>
      <c r="AB171" s="119">
        <f t="shared" si="147"/>
        <v>62370</v>
      </c>
      <c r="AC171" s="119">
        <f t="shared" si="147"/>
        <v>63370</v>
      </c>
      <c r="AD171" s="119">
        <f t="shared" si="147"/>
        <v>83470</v>
      </c>
      <c r="AE171" s="119">
        <f t="shared" si="147"/>
        <v>78470</v>
      </c>
      <c r="AF171" s="119">
        <f t="shared" si="147"/>
        <v>78470</v>
      </c>
      <c r="AG171" s="119">
        <f t="shared" si="147"/>
        <v>80070</v>
      </c>
      <c r="AH171" s="119">
        <f t="shared" si="147"/>
        <v>80070</v>
      </c>
      <c r="AI171" s="119">
        <f t="shared" si="147"/>
        <v>80070</v>
      </c>
      <c r="AJ171" s="119">
        <f t="shared" si="147"/>
        <v>80070</v>
      </c>
      <c r="AK171" s="119">
        <f t="shared" si="147"/>
        <v>80070</v>
      </c>
      <c r="AL171" s="119">
        <f t="shared" si="147"/>
        <v>80070</v>
      </c>
      <c r="AM171" s="119">
        <f t="shared" si="147"/>
        <v>80070</v>
      </c>
      <c r="AN171" s="119">
        <f t="shared" si="147"/>
        <v>80070</v>
      </c>
      <c r="AO171" s="119">
        <f t="shared" si="147"/>
        <v>80070</v>
      </c>
      <c r="AP171" s="119">
        <f t="shared" si="147"/>
        <v>100270</v>
      </c>
      <c r="AQ171" s="119">
        <f t="shared" si="147"/>
        <v>95270</v>
      </c>
      <c r="AR171" s="119">
        <f t="shared" si="147"/>
        <v>95270</v>
      </c>
      <c r="AS171" s="119">
        <f t="shared" si="147"/>
        <v>98470</v>
      </c>
      <c r="AT171" s="119">
        <f t="shared" si="147"/>
        <v>98470</v>
      </c>
      <c r="AU171" s="119">
        <f t="shared" si="147"/>
        <v>98470</v>
      </c>
      <c r="AV171" s="119">
        <f t="shared" si="147"/>
        <v>98470</v>
      </c>
      <c r="AW171" s="119">
        <f t="shared" si="147"/>
        <v>98470</v>
      </c>
      <c r="AX171" s="119">
        <f t="shared" si="147"/>
        <v>98470</v>
      </c>
      <c r="AY171" s="119">
        <f t="shared" si="147"/>
        <v>98470</v>
      </c>
      <c r="AZ171" s="119">
        <f t="shared" si="147"/>
        <v>98470</v>
      </c>
      <c r="BA171" s="119">
        <f t="shared" si="147"/>
        <v>98470</v>
      </c>
      <c r="BB171" s="119">
        <f t="shared" si="147"/>
        <v>127070</v>
      </c>
      <c r="BC171" s="119">
        <f t="shared" si="147"/>
        <v>122070</v>
      </c>
      <c r="BD171" s="119">
        <f t="shared" si="147"/>
        <v>122070</v>
      </c>
      <c r="BE171" s="119">
        <f t="shared" si="147"/>
        <v>124670</v>
      </c>
      <c r="BF171" s="119">
        <f t="shared" si="147"/>
        <v>124670</v>
      </c>
      <c r="BG171" s="119">
        <f t="shared" si="147"/>
        <v>124670</v>
      </c>
      <c r="BH171" s="119">
        <f t="shared" si="147"/>
        <v>124670</v>
      </c>
      <c r="BI171" s="119">
        <f t="shared" si="147"/>
        <v>124670</v>
      </c>
      <c r="BJ171" s="119">
        <f t="shared" si="147"/>
        <v>124670</v>
      </c>
      <c r="BK171" s="119">
        <f t="shared" si="147"/>
        <v>124670</v>
      </c>
      <c r="BL171" s="119">
        <f t="shared" si="147"/>
        <v>124670</v>
      </c>
      <c r="BM171" s="119">
        <f t="shared" si="147"/>
        <v>126670</v>
      </c>
    </row>
    <row r="172" spans="1:65" ht="17" thickTop="1"/>
    <row r="174" spans="1:65">
      <c r="F174" s="29"/>
      <c r="G174" s="142">
        <v>2023</v>
      </c>
      <c r="H174" s="30">
        <v>2024</v>
      </c>
      <c r="I174" s="30">
        <v>2025</v>
      </c>
      <c r="J174" s="30">
        <v>2026</v>
      </c>
      <c r="K174" s="30">
        <v>2027</v>
      </c>
    </row>
    <row r="175" spans="1:65">
      <c r="A175" s="7" t="s">
        <v>66</v>
      </c>
      <c r="E175" s="117" t="s">
        <v>168</v>
      </c>
      <c r="G175" s="348">
        <f>SUM(G176:G181)</f>
        <v>317656.66666666663</v>
      </c>
      <c r="H175" s="348">
        <f>SUM(H176:H181)</f>
        <v>749790</v>
      </c>
      <c r="I175" s="348">
        <f>SUM(I176:I181)</f>
        <v>961040</v>
      </c>
      <c r="J175" s="348">
        <f>SUM(J176:J181)</f>
        <v>1177040</v>
      </c>
      <c r="K175" s="348">
        <f>SUM(K176:K181)</f>
        <v>1495240</v>
      </c>
    </row>
    <row r="176" spans="1:65">
      <c r="A176" s="100">
        <v>44927</v>
      </c>
      <c r="E176" s="117" t="s">
        <v>176</v>
      </c>
      <c r="G176" s="349">
        <f>SUM(F101:Q101)</f>
        <v>10120</v>
      </c>
      <c r="H176" s="349">
        <f>SUM(R101:AC101)</f>
        <v>27120</v>
      </c>
      <c r="I176" s="349">
        <f>SUM(AD101:AO101)</f>
        <v>39120</v>
      </c>
      <c r="J176" s="349">
        <f>SUM(AP101:BA101)</f>
        <v>39120</v>
      </c>
      <c r="K176" s="349">
        <f>SUM(BB101:BM101)</f>
        <v>39120</v>
      </c>
    </row>
    <row r="177" spans="5:11">
      <c r="E177" s="117" t="s">
        <v>150</v>
      </c>
      <c r="G177" s="349">
        <f>SUM(F109:Q109)</f>
        <v>8400</v>
      </c>
      <c r="H177" s="349">
        <f>SUM(R109:AC109)</f>
        <v>16800</v>
      </c>
      <c r="I177" s="349">
        <f>SUM(AD109:AO109)</f>
        <v>33600</v>
      </c>
      <c r="J177" s="349">
        <f>SUM(AP109:BA109)</f>
        <v>67200</v>
      </c>
      <c r="K177" s="349">
        <f>SUM(BB109:BM109)</f>
        <v>100200</v>
      </c>
    </row>
    <row r="178" spans="5:11">
      <c r="E178" s="117" t="s">
        <v>153</v>
      </c>
      <c r="G178" s="349">
        <f>SUM(F120:Q120)</f>
        <v>22800</v>
      </c>
      <c r="H178" s="349">
        <f>SUM(R120:AC120)</f>
        <v>61200</v>
      </c>
      <c r="I178" s="349">
        <f>SUM(AD120:AO120)</f>
        <v>115400</v>
      </c>
      <c r="J178" s="349">
        <f>SUM(AP120:BA120)</f>
        <v>177800</v>
      </c>
      <c r="K178" s="349">
        <f>SUM(BB120:BM120)</f>
        <v>226000</v>
      </c>
    </row>
    <row r="179" spans="5:11">
      <c r="E179" s="117" t="s">
        <v>156</v>
      </c>
      <c r="G179" s="349">
        <f>SUM(F130:Q130)</f>
        <v>38416.666666666664</v>
      </c>
      <c r="H179" s="349">
        <f>SUM(R130:AC130)</f>
        <v>78750</v>
      </c>
      <c r="I179" s="349">
        <f>SUM(AD130:AO130)</f>
        <v>87000</v>
      </c>
      <c r="J179" s="349">
        <f>SUM(AP130:BA130)</f>
        <v>87000</v>
      </c>
      <c r="K179" s="349">
        <f>SUM(BB130:BM130)</f>
        <v>84000</v>
      </c>
    </row>
    <row r="180" spans="5:11">
      <c r="E180" s="117" t="s">
        <v>162</v>
      </c>
      <c r="G180" s="349">
        <f>SUM(F146:Q146)</f>
        <v>236000</v>
      </c>
      <c r="H180" s="349">
        <f>SUM(R146:AC146)</f>
        <v>564000</v>
      </c>
      <c r="I180" s="349">
        <f>SUM(AD146:AO146)</f>
        <v>684000</v>
      </c>
      <c r="J180" s="349">
        <f>SUM(AP146:BA146)</f>
        <v>804000</v>
      </c>
      <c r="K180" s="349">
        <f>SUM(BB146:BM146)</f>
        <v>1044000</v>
      </c>
    </row>
    <row r="181" spans="5:11">
      <c r="E181" s="117" t="s">
        <v>163</v>
      </c>
      <c r="G181" s="349">
        <f>SUM(F168:Q168)</f>
        <v>1920</v>
      </c>
      <c r="H181" s="349">
        <f>SUM(R168:AC168)</f>
        <v>1920</v>
      </c>
      <c r="I181" s="349">
        <f>SUM(AD168:AO168)</f>
        <v>1920</v>
      </c>
      <c r="J181" s="349">
        <f>SUM(AP168:BA168)</f>
        <v>1920</v>
      </c>
      <c r="K181" s="349">
        <f>SUM(BB168:BM168)</f>
        <v>1920</v>
      </c>
    </row>
  </sheetData>
  <sheetProtection algorithmName="SHA-512" hashValue="wg6j/oU8Hi/6nRJS3fO7sqcUo7Vxbbc2WSBPTidscldVtaJ5ZDr8QPmRjW01QnaN6K+MGx3TFqxoGiJlbsg96g==" saltValue="zBwwVzplz1ijEoxILf+/Cg==" spinCount="100000" sheet="1" objects="1" scenarios="1"/>
  <dataValidations count="1">
    <dataValidation type="list" allowBlank="1" showInputMessage="1" showErrorMessage="1" sqref="A176" xr:uid="{85CCFE04-93BB-0845-8D80-D163A43C51A1}">
      <formula1>$F$90:$BA$90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5B98EB2-78AF-0F43-9952-F3EC14880034}">
          <x14:formula1>
            <xm:f>'Revenues-Costs'!$L$84:$BS$84</xm:f>
          </x14:formula1>
          <xm:sqref>E2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F1E8-C196-CB4F-AEA2-A41FCBA2C746}">
  <sheetPr codeName="Sheet8"/>
  <dimension ref="A1:CB96"/>
  <sheetViews>
    <sheetView zoomScale="191" workbookViewId="0">
      <pane xSplit="1" topLeftCell="B1" activePane="topRight" state="frozen"/>
      <selection pane="topRight" activeCell="L5" sqref="L5"/>
    </sheetView>
  </sheetViews>
  <sheetFormatPr baseColWidth="10" defaultColWidth="10.83203125" defaultRowHeight="16"/>
  <cols>
    <col min="1" max="1" width="29.6640625" style="123" customWidth="1"/>
    <col min="2" max="2" width="10.83203125" style="123"/>
    <col min="3" max="3" width="15.83203125" style="123" bestFit="1" customWidth="1"/>
    <col min="4" max="4" width="14.6640625" style="123" bestFit="1" customWidth="1"/>
    <col min="5" max="5" width="18" style="123" bestFit="1" customWidth="1"/>
    <col min="6" max="6" width="14.6640625" style="123" bestFit="1" customWidth="1"/>
    <col min="7" max="9" width="10.83203125" style="123"/>
    <col min="10" max="10" width="14.1640625" style="123" bestFit="1" customWidth="1"/>
    <col min="11" max="11" width="15.1640625" style="123" bestFit="1" customWidth="1"/>
    <col min="12" max="14" width="16.83203125" style="123" bestFit="1" customWidth="1"/>
    <col min="15" max="16384" width="10.83203125" style="123"/>
  </cols>
  <sheetData>
    <row r="1" spans="1:80">
      <c r="E1" s="139"/>
      <c r="H1" s="1">
        <v>1</v>
      </c>
      <c r="I1" s="1">
        <v>2</v>
      </c>
      <c r="J1" s="1">
        <v>3</v>
      </c>
      <c r="K1" s="1">
        <v>4</v>
      </c>
      <c r="L1" s="1">
        <v>5</v>
      </c>
      <c r="M1" s="1">
        <v>6</v>
      </c>
      <c r="N1" s="1">
        <v>7</v>
      </c>
      <c r="O1" s="1">
        <v>8</v>
      </c>
      <c r="P1" s="1">
        <v>9</v>
      </c>
      <c r="Q1" s="1">
        <v>10</v>
      </c>
      <c r="R1" s="1">
        <v>11</v>
      </c>
      <c r="S1" s="1">
        <v>12</v>
      </c>
      <c r="T1" s="1">
        <v>13</v>
      </c>
      <c r="U1" s="1">
        <v>14</v>
      </c>
      <c r="V1" s="1">
        <v>15</v>
      </c>
      <c r="W1" s="1">
        <v>16</v>
      </c>
      <c r="X1" s="1">
        <v>17</v>
      </c>
      <c r="Y1" s="1">
        <v>18</v>
      </c>
      <c r="Z1" s="1">
        <v>19</v>
      </c>
      <c r="AA1" s="1">
        <v>20</v>
      </c>
      <c r="AB1" s="1">
        <v>21</v>
      </c>
      <c r="AC1" s="1">
        <v>22</v>
      </c>
      <c r="AD1" s="1">
        <v>23</v>
      </c>
      <c r="AE1" s="1">
        <v>24</v>
      </c>
      <c r="AF1" s="1">
        <v>25</v>
      </c>
      <c r="AG1" s="1">
        <v>26</v>
      </c>
      <c r="AH1" s="1">
        <v>27</v>
      </c>
      <c r="AI1" s="1">
        <v>28</v>
      </c>
      <c r="AJ1" s="1">
        <v>29</v>
      </c>
      <c r="AK1" s="1">
        <v>30</v>
      </c>
      <c r="AL1" s="1">
        <v>31</v>
      </c>
      <c r="AM1" s="1">
        <v>32</v>
      </c>
      <c r="AN1" s="1">
        <v>33</v>
      </c>
      <c r="AO1" s="1">
        <v>34</v>
      </c>
      <c r="AP1" s="1">
        <v>35</v>
      </c>
      <c r="AQ1" s="1">
        <v>36</v>
      </c>
      <c r="AR1" s="1">
        <v>37</v>
      </c>
      <c r="AS1" s="1">
        <v>38</v>
      </c>
      <c r="AT1" s="1">
        <v>39</v>
      </c>
      <c r="AU1" s="1">
        <v>40</v>
      </c>
      <c r="AV1" s="1">
        <v>41</v>
      </c>
      <c r="AW1" s="1">
        <v>42</v>
      </c>
      <c r="AX1" s="1">
        <v>43</v>
      </c>
      <c r="AY1" s="1">
        <v>44</v>
      </c>
      <c r="AZ1" s="1">
        <v>45</v>
      </c>
      <c r="BA1" s="1">
        <v>46</v>
      </c>
      <c r="BB1" s="1">
        <v>47</v>
      </c>
      <c r="BC1" s="1">
        <v>48</v>
      </c>
      <c r="BD1" s="1">
        <v>49</v>
      </c>
      <c r="BE1" s="1">
        <v>50</v>
      </c>
      <c r="BF1" s="1">
        <v>51</v>
      </c>
      <c r="BG1" s="1">
        <v>52</v>
      </c>
      <c r="BH1" s="1">
        <v>53</v>
      </c>
      <c r="BI1" s="1">
        <v>54</v>
      </c>
      <c r="BJ1" s="1">
        <v>55</v>
      </c>
      <c r="BK1" s="1">
        <v>56</v>
      </c>
      <c r="BL1" s="1">
        <v>57</v>
      </c>
      <c r="BM1" s="1">
        <v>58</v>
      </c>
      <c r="BN1" s="1">
        <v>59</v>
      </c>
      <c r="BO1" s="1">
        <v>60</v>
      </c>
    </row>
    <row r="2" spans="1:80" s="125" customFormat="1" ht="15">
      <c r="E2" s="126"/>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27"/>
      <c r="BJ2" s="127"/>
      <c r="BK2" s="127"/>
      <c r="BL2" s="127"/>
      <c r="BM2" s="127"/>
      <c r="BN2" s="127"/>
      <c r="BO2" s="127"/>
      <c r="BP2" s="127"/>
      <c r="BQ2" s="127"/>
      <c r="BR2" s="127"/>
      <c r="BS2" s="127"/>
      <c r="BT2" s="127"/>
      <c r="BU2" s="127"/>
      <c r="BV2" s="127"/>
      <c r="BW2" s="127"/>
      <c r="BX2" s="127"/>
      <c r="BY2" s="127"/>
      <c r="BZ2" s="127"/>
      <c r="CA2" s="127"/>
      <c r="CB2" s="127"/>
    </row>
    <row r="3" spans="1:80">
      <c r="A3" s="128"/>
      <c r="B3" s="138" t="s">
        <v>174</v>
      </c>
      <c r="C3" s="138" t="s">
        <v>88</v>
      </c>
      <c r="D3" s="128" t="s">
        <v>170</v>
      </c>
      <c r="E3" s="128" t="s">
        <v>181</v>
      </c>
      <c r="F3" s="128" t="s">
        <v>171</v>
      </c>
      <c r="H3" s="6" t="s">
        <v>2</v>
      </c>
      <c r="I3" s="6" t="s">
        <v>3</v>
      </c>
      <c r="J3" s="6" t="s">
        <v>4</v>
      </c>
      <c r="K3" s="6" t="s">
        <v>5</v>
      </c>
      <c r="L3" s="6" t="s">
        <v>6</v>
      </c>
      <c r="M3" s="6" t="s">
        <v>7</v>
      </c>
      <c r="N3" s="6" t="s">
        <v>8</v>
      </c>
      <c r="O3" s="6" t="s">
        <v>9</v>
      </c>
      <c r="P3" s="6" t="s">
        <v>10</v>
      </c>
      <c r="Q3" s="6" t="s">
        <v>11</v>
      </c>
      <c r="R3" s="6" t="s">
        <v>12</v>
      </c>
      <c r="S3" s="6" t="s">
        <v>13</v>
      </c>
      <c r="T3" s="4" t="s">
        <v>14</v>
      </c>
      <c r="U3" s="4" t="s">
        <v>15</v>
      </c>
      <c r="V3" s="4" t="s">
        <v>16</v>
      </c>
      <c r="W3" s="4" t="s">
        <v>17</v>
      </c>
      <c r="X3" s="4" t="s">
        <v>18</v>
      </c>
      <c r="Y3" s="4" t="s">
        <v>19</v>
      </c>
      <c r="Z3" s="4" t="s">
        <v>20</v>
      </c>
      <c r="AA3" s="4" t="s">
        <v>21</v>
      </c>
      <c r="AB3" s="4" t="s">
        <v>22</v>
      </c>
      <c r="AC3" s="4" t="s">
        <v>23</v>
      </c>
      <c r="AD3" s="4" t="s">
        <v>24</v>
      </c>
      <c r="AE3" s="4" t="s">
        <v>25</v>
      </c>
      <c r="AF3" s="6" t="s">
        <v>26</v>
      </c>
      <c r="AG3" s="6" t="s">
        <v>27</v>
      </c>
      <c r="AH3" s="6" t="s">
        <v>28</v>
      </c>
      <c r="AI3" s="6" t="s">
        <v>29</v>
      </c>
      <c r="AJ3" s="6" t="s">
        <v>30</v>
      </c>
      <c r="AK3" s="6" t="s">
        <v>31</v>
      </c>
      <c r="AL3" s="6" t="s">
        <v>32</v>
      </c>
      <c r="AM3" s="6" t="s">
        <v>33</v>
      </c>
      <c r="AN3" s="6" t="s">
        <v>34</v>
      </c>
      <c r="AO3" s="6" t="s">
        <v>35</v>
      </c>
      <c r="AP3" s="6" t="s">
        <v>36</v>
      </c>
      <c r="AQ3" s="6" t="s">
        <v>37</v>
      </c>
      <c r="AR3" s="4" t="s">
        <v>38</v>
      </c>
      <c r="AS3" s="4" t="s">
        <v>39</v>
      </c>
      <c r="AT3" s="4" t="s">
        <v>40</v>
      </c>
      <c r="AU3" s="4" t="s">
        <v>41</v>
      </c>
      <c r="AV3" s="4" t="s">
        <v>42</v>
      </c>
      <c r="AW3" s="4" t="s">
        <v>43</v>
      </c>
      <c r="AX3" s="4" t="s">
        <v>44</v>
      </c>
      <c r="AY3" s="4" t="s">
        <v>45</v>
      </c>
      <c r="AZ3" s="4" t="s">
        <v>46</v>
      </c>
      <c r="BA3" s="4" t="s">
        <v>47</v>
      </c>
      <c r="BB3" s="4" t="s">
        <v>48</v>
      </c>
      <c r="BC3" s="4" t="s">
        <v>49</v>
      </c>
      <c r="BD3" s="6" t="s">
        <v>50</v>
      </c>
      <c r="BE3" s="6" t="s">
        <v>51</v>
      </c>
      <c r="BF3" s="6" t="s">
        <v>52</v>
      </c>
      <c r="BG3" s="6" t="s">
        <v>53</v>
      </c>
      <c r="BH3" s="6" t="s">
        <v>54</v>
      </c>
      <c r="BI3" s="6" t="s">
        <v>55</v>
      </c>
      <c r="BJ3" s="6" t="s">
        <v>56</v>
      </c>
      <c r="BK3" s="6" t="s">
        <v>57</v>
      </c>
      <c r="BL3" s="6" t="s">
        <v>58</v>
      </c>
      <c r="BM3" s="6" t="s">
        <v>59</v>
      </c>
      <c r="BN3" s="6" t="s">
        <v>60</v>
      </c>
      <c r="BO3" s="6" t="s">
        <v>61</v>
      </c>
    </row>
    <row r="4" spans="1:80">
      <c r="A4" s="148" t="s">
        <v>403</v>
      </c>
      <c r="B4" s="130" t="s">
        <v>425</v>
      </c>
      <c r="C4" s="463">
        <v>50000</v>
      </c>
      <c r="D4" s="350">
        <f t="shared" ref="D4:D11" si="0">C4/12</f>
        <v>4166.666666666667</v>
      </c>
      <c r="E4" s="350">
        <f>+C4*25%/12</f>
        <v>1041.6666666666667</v>
      </c>
      <c r="F4" s="350">
        <f t="shared" ref="F4:F11" si="1">D4+E4</f>
        <v>5208.3333333333339</v>
      </c>
      <c r="G4" s="131"/>
      <c r="H4" s="465">
        <v>0</v>
      </c>
      <c r="I4" s="465">
        <v>0</v>
      </c>
      <c r="J4" s="465">
        <v>0</v>
      </c>
      <c r="K4" s="465"/>
      <c r="L4" s="465">
        <v>1</v>
      </c>
      <c r="M4" s="465">
        <v>1</v>
      </c>
      <c r="N4" s="465">
        <v>1</v>
      </c>
      <c r="O4" s="465">
        <v>1</v>
      </c>
      <c r="P4" s="465">
        <v>1</v>
      </c>
      <c r="Q4" s="465">
        <v>1</v>
      </c>
      <c r="R4" s="465">
        <v>1</v>
      </c>
      <c r="S4" s="465">
        <v>1</v>
      </c>
      <c r="T4" s="465">
        <v>1</v>
      </c>
      <c r="U4" s="465">
        <v>1</v>
      </c>
      <c r="V4" s="465">
        <v>1</v>
      </c>
      <c r="W4" s="465">
        <v>1</v>
      </c>
      <c r="X4" s="465">
        <v>1</v>
      </c>
      <c r="Y4" s="465">
        <v>1</v>
      </c>
      <c r="Z4" s="465">
        <v>1</v>
      </c>
      <c r="AA4" s="465">
        <v>1</v>
      </c>
      <c r="AB4" s="465">
        <v>1</v>
      </c>
      <c r="AC4" s="465">
        <v>1</v>
      </c>
      <c r="AD4" s="465">
        <v>1</v>
      </c>
      <c r="AE4" s="465">
        <v>1</v>
      </c>
      <c r="AF4" s="465">
        <v>1</v>
      </c>
      <c r="AG4" s="465">
        <v>1</v>
      </c>
      <c r="AH4" s="465">
        <v>1</v>
      </c>
      <c r="AI4" s="465">
        <v>1</v>
      </c>
      <c r="AJ4" s="465">
        <v>1</v>
      </c>
      <c r="AK4" s="465">
        <v>1</v>
      </c>
      <c r="AL4" s="465">
        <v>1</v>
      </c>
      <c r="AM4" s="465">
        <v>1</v>
      </c>
      <c r="AN4" s="465">
        <v>1</v>
      </c>
      <c r="AO4" s="465">
        <v>1</v>
      </c>
      <c r="AP4" s="465">
        <v>1</v>
      </c>
      <c r="AQ4" s="465">
        <v>1</v>
      </c>
      <c r="AR4" s="465">
        <v>1</v>
      </c>
      <c r="AS4" s="465">
        <v>1</v>
      </c>
      <c r="AT4" s="465">
        <v>1</v>
      </c>
      <c r="AU4" s="465">
        <v>1</v>
      </c>
      <c r="AV4" s="465">
        <v>1</v>
      </c>
      <c r="AW4" s="465">
        <v>1</v>
      </c>
      <c r="AX4" s="465">
        <v>1</v>
      </c>
      <c r="AY4" s="465">
        <v>1</v>
      </c>
      <c r="AZ4" s="465">
        <v>1</v>
      </c>
      <c r="BA4" s="465">
        <v>1</v>
      </c>
      <c r="BB4" s="465">
        <v>1</v>
      </c>
      <c r="BC4" s="465">
        <v>1</v>
      </c>
      <c r="BD4" s="465">
        <v>1</v>
      </c>
      <c r="BE4" s="465">
        <v>1</v>
      </c>
      <c r="BF4" s="465">
        <v>1</v>
      </c>
      <c r="BG4" s="465">
        <v>1</v>
      </c>
      <c r="BH4" s="465">
        <v>1</v>
      </c>
      <c r="BI4" s="465">
        <v>1</v>
      </c>
      <c r="BJ4" s="465">
        <v>1</v>
      </c>
      <c r="BK4" s="465">
        <v>1</v>
      </c>
      <c r="BL4" s="465">
        <v>1</v>
      </c>
      <c r="BM4" s="465">
        <v>1</v>
      </c>
      <c r="BN4" s="465">
        <v>1</v>
      </c>
      <c r="BO4" s="465">
        <v>1</v>
      </c>
    </row>
    <row r="5" spans="1:80">
      <c r="A5" s="148" t="s">
        <v>427</v>
      </c>
      <c r="B5" s="130" t="s">
        <v>428</v>
      </c>
      <c r="C5" s="463">
        <v>80000</v>
      </c>
      <c r="D5" s="350">
        <f t="shared" si="0"/>
        <v>6666.666666666667</v>
      </c>
      <c r="E5" s="350"/>
      <c r="F5" s="350">
        <f t="shared" si="1"/>
        <v>6666.666666666667</v>
      </c>
      <c r="G5" s="131"/>
      <c r="H5" s="465">
        <v>0.25</v>
      </c>
      <c r="I5" s="465">
        <v>1</v>
      </c>
      <c r="J5" s="465">
        <v>1</v>
      </c>
      <c r="K5" s="465">
        <v>1</v>
      </c>
      <c r="L5" s="465">
        <v>1</v>
      </c>
      <c r="M5" s="465">
        <v>1</v>
      </c>
      <c r="N5" s="465">
        <v>1</v>
      </c>
      <c r="O5" s="465">
        <v>1</v>
      </c>
      <c r="P5" s="465">
        <v>1</v>
      </c>
      <c r="Q5" s="465">
        <v>1</v>
      </c>
      <c r="R5" s="465">
        <v>1</v>
      </c>
      <c r="S5" s="465">
        <v>1</v>
      </c>
      <c r="T5" s="465">
        <v>1</v>
      </c>
      <c r="U5" s="465">
        <v>1</v>
      </c>
      <c r="V5" s="465">
        <v>1</v>
      </c>
      <c r="W5" s="465">
        <v>1</v>
      </c>
      <c r="X5" s="465">
        <v>1</v>
      </c>
      <c r="Y5" s="465">
        <v>1</v>
      </c>
      <c r="Z5" s="465">
        <v>1</v>
      </c>
      <c r="AA5" s="465">
        <v>1</v>
      </c>
      <c r="AB5" s="465">
        <v>1</v>
      </c>
      <c r="AC5" s="465">
        <v>1</v>
      </c>
      <c r="AD5" s="465">
        <v>1</v>
      </c>
      <c r="AE5" s="465">
        <v>1</v>
      </c>
      <c r="AF5" s="465">
        <v>1</v>
      </c>
      <c r="AG5" s="465">
        <v>1</v>
      </c>
      <c r="AH5" s="465">
        <v>1</v>
      </c>
      <c r="AI5" s="465">
        <v>1</v>
      </c>
      <c r="AJ5" s="465">
        <v>1</v>
      </c>
      <c r="AK5" s="465">
        <v>1</v>
      </c>
      <c r="AL5" s="465">
        <v>1</v>
      </c>
      <c r="AM5" s="465">
        <v>1</v>
      </c>
      <c r="AN5" s="465">
        <v>1</v>
      </c>
      <c r="AO5" s="465">
        <v>1</v>
      </c>
      <c r="AP5" s="465">
        <v>1</v>
      </c>
      <c r="AQ5" s="465">
        <v>1</v>
      </c>
      <c r="AR5" s="465">
        <v>1</v>
      </c>
      <c r="AS5" s="465">
        <v>1</v>
      </c>
      <c r="AT5" s="465">
        <v>1</v>
      </c>
      <c r="AU5" s="465">
        <v>1</v>
      </c>
      <c r="AV5" s="465">
        <v>1</v>
      </c>
      <c r="AW5" s="465">
        <v>1</v>
      </c>
      <c r="AX5" s="465">
        <v>1</v>
      </c>
      <c r="AY5" s="465">
        <v>1</v>
      </c>
      <c r="AZ5" s="465">
        <v>1</v>
      </c>
      <c r="BA5" s="465">
        <v>1</v>
      </c>
      <c r="BB5" s="465">
        <v>1</v>
      </c>
      <c r="BC5" s="465">
        <v>1</v>
      </c>
      <c r="BD5" s="465">
        <v>1</v>
      </c>
      <c r="BE5" s="465">
        <v>1</v>
      </c>
      <c r="BF5" s="465">
        <v>1</v>
      </c>
      <c r="BG5" s="465">
        <v>1</v>
      </c>
      <c r="BH5" s="465">
        <v>1</v>
      </c>
      <c r="BI5" s="465">
        <v>1</v>
      </c>
      <c r="BJ5" s="465">
        <v>1</v>
      </c>
      <c r="BK5" s="465">
        <v>1</v>
      </c>
      <c r="BL5" s="465">
        <v>1</v>
      </c>
      <c r="BM5" s="465">
        <v>1</v>
      </c>
      <c r="BN5" s="465">
        <v>1</v>
      </c>
      <c r="BO5" s="465">
        <v>1</v>
      </c>
    </row>
    <row r="6" spans="1:80">
      <c r="A6" s="148" t="s">
        <v>430</v>
      </c>
      <c r="B6" s="130" t="s">
        <v>425</v>
      </c>
      <c r="C6" s="463">
        <v>20000</v>
      </c>
      <c r="D6" s="350">
        <f t="shared" si="0"/>
        <v>1666.6666666666667</v>
      </c>
      <c r="E6" s="350">
        <f t="shared" ref="E6:E10" si="2">+C6*25%/12</f>
        <v>416.66666666666669</v>
      </c>
      <c r="F6" s="350">
        <f t="shared" si="1"/>
        <v>2083.3333333333335</v>
      </c>
      <c r="G6" s="131"/>
      <c r="H6" s="465">
        <v>0</v>
      </c>
      <c r="I6" s="465">
        <v>0</v>
      </c>
      <c r="J6" s="465">
        <v>0</v>
      </c>
      <c r="K6" s="465">
        <v>0</v>
      </c>
      <c r="L6" s="465">
        <v>1</v>
      </c>
      <c r="M6" s="465">
        <v>1</v>
      </c>
      <c r="N6" s="465">
        <v>2</v>
      </c>
      <c r="O6" s="465">
        <v>2</v>
      </c>
      <c r="P6" s="465">
        <v>2</v>
      </c>
      <c r="Q6" s="465">
        <v>2</v>
      </c>
      <c r="R6" s="465">
        <v>2</v>
      </c>
      <c r="S6" s="465">
        <v>2</v>
      </c>
      <c r="T6" s="465">
        <v>2</v>
      </c>
      <c r="U6" s="465">
        <v>2</v>
      </c>
      <c r="V6" s="465">
        <v>2</v>
      </c>
      <c r="W6" s="465">
        <v>2</v>
      </c>
      <c r="X6" s="465">
        <v>2</v>
      </c>
      <c r="Y6" s="465">
        <v>2</v>
      </c>
      <c r="Z6" s="465">
        <v>2</v>
      </c>
      <c r="AA6" s="465">
        <v>2</v>
      </c>
      <c r="AB6" s="465">
        <v>2</v>
      </c>
      <c r="AC6" s="465">
        <v>2</v>
      </c>
      <c r="AD6" s="465">
        <v>4</v>
      </c>
      <c r="AE6" s="465">
        <v>4</v>
      </c>
      <c r="AF6" s="465">
        <v>4</v>
      </c>
      <c r="AG6" s="465">
        <v>4</v>
      </c>
      <c r="AH6" s="465">
        <v>4</v>
      </c>
      <c r="AI6" s="465">
        <v>4</v>
      </c>
      <c r="AJ6" s="465">
        <v>4</v>
      </c>
      <c r="AK6" s="465">
        <v>4</v>
      </c>
      <c r="AL6" s="465">
        <v>4</v>
      </c>
      <c r="AM6" s="465">
        <v>4</v>
      </c>
      <c r="AN6" s="465">
        <v>4</v>
      </c>
      <c r="AO6" s="465">
        <v>4</v>
      </c>
      <c r="AP6" s="465">
        <v>4</v>
      </c>
      <c r="AQ6" s="465">
        <v>4</v>
      </c>
      <c r="AR6" s="465">
        <v>4</v>
      </c>
      <c r="AS6" s="465">
        <v>4</v>
      </c>
      <c r="AT6" s="465">
        <v>5</v>
      </c>
      <c r="AU6" s="465">
        <v>5</v>
      </c>
      <c r="AV6" s="465">
        <v>5</v>
      </c>
      <c r="AW6" s="465">
        <v>7</v>
      </c>
      <c r="AX6" s="465">
        <v>7</v>
      </c>
      <c r="AY6" s="465">
        <v>7</v>
      </c>
      <c r="AZ6" s="465">
        <v>7</v>
      </c>
      <c r="BA6" s="465">
        <v>7</v>
      </c>
      <c r="BB6" s="465">
        <v>7</v>
      </c>
      <c r="BC6" s="465">
        <v>7</v>
      </c>
      <c r="BD6" s="465">
        <v>7</v>
      </c>
      <c r="BE6" s="465">
        <v>7</v>
      </c>
      <c r="BF6" s="465">
        <v>7</v>
      </c>
      <c r="BG6" s="465">
        <v>7</v>
      </c>
      <c r="BH6" s="465">
        <v>7</v>
      </c>
      <c r="BI6" s="465">
        <v>7</v>
      </c>
      <c r="BJ6" s="465">
        <v>9</v>
      </c>
      <c r="BK6" s="465">
        <v>9</v>
      </c>
      <c r="BL6" s="465">
        <v>9</v>
      </c>
      <c r="BM6" s="465">
        <v>9</v>
      </c>
      <c r="BN6" s="465">
        <v>9</v>
      </c>
      <c r="BO6" s="465">
        <v>9</v>
      </c>
    </row>
    <row r="7" spans="1:80">
      <c r="A7" s="148" t="s">
        <v>426</v>
      </c>
      <c r="B7" s="130" t="s">
        <v>425</v>
      </c>
      <c r="C7" s="463">
        <v>50000</v>
      </c>
      <c r="D7" s="350">
        <f t="shared" si="0"/>
        <v>4166.666666666667</v>
      </c>
      <c r="E7" s="350">
        <f t="shared" si="2"/>
        <v>1041.6666666666667</v>
      </c>
      <c r="F7" s="350">
        <f t="shared" si="1"/>
        <v>5208.3333333333339</v>
      </c>
      <c r="G7" s="131"/>
      <c r="H7" s="465">
        <v>0</v>
      </c>
      <c r="I7" s="465">
        <v>0</v>
      </c>
      <c r="J7" s="465">
        <v>0</v>
      </c>
      <c r="K7" s="465">
        <v>0</v>
      </c>
      <c r="L7" s="465">
        <v>1</v>
      </c>
      <c r="M7" s="465">
        <v>1</v>
      </c>
      <c r="N7" s="465">
        <v>1</v>
      </c>
      <c r="O7" s="465">
        <v>1</v>
      </c>
      <c r="P7" s="465">
        <v>1</v>
      </c>
      <c r="Q7" s="465">
        <v>1</v>
      </c>
      <c r="R7" s="465">
        <v>1</v>
      </c>
      <c r="S7" s="465">
        <v>1</v>
      </c>
      <c r="T7" s="465">
        <v>1</v>
      </c>
      <c r="U7" s="465">
        <v>1</v>
      </c>
      <c r="V7" s="465">
        <v>1</v>
      </c>
      <c r="W7" s="465">
        <v>1</v>
      </c>
      <c r="X7" s="465">
        <v>1</v>
      </c>
      <c r="Y7" s="465">
        <v>1</v>
      </c>
      <c r="Z7" s="465">
        <v>1</v>
      </c>
      <c r="AA7" s="465">
        <v>1</v>
      </c>
      <c r="AB7" s="465">
        <v>1</v>
      </c>
      <c r="AC7" s="465">
        <v>1</v>
      </c>
      <c r="AD7" s="465">
        <v>1</v>
      </c>
      <c r="AE7" s="465">
        <v>1</v>
      </c>
      <c r="AF7" s="465">
        <v>1</v>
      </c>
      <c r="AG7" s="465">
        <v>1</v>
      </c>
      <c r="AH7" s="465">
        <v>1</v>
      </c>
      <c r="AI7" s="465">
        <v>1</v>
      </c>
      <c r="AJ7" s="465">
        <v>1</v>
      </c>
      <c r="AK7" s="465">
        <v>1</v>
      </c>
      <c r="AL7" s="465">
        <v>1</v>
      </c>
      <c r="AM7" s="465">
        <v>1</v>
      </c>
      <c r="AN7" s="465">
        <v>1</v>
      </c>
      <c r="AO7" s="465">
        <v>1</v>
      </c>
      <c r="AP7" s="465">
        <v>1</v>
      </c>
      <c r="AQ7" s="465">
        <v>1</v>
      </c>
      <c r="AR7" s="465">
        <v>1</v>
      </c>
      <c r="AS7" s="465">
        <v>1</v>
      </c>
      <c r="AT7" s="465">
        <v>1</v>
      </c>
      <c r="AU7" s="465">
        <v>1</v>
      </c>
      <c r="AV7" s="465">
        <v>1</v>
      </c>
      <c r="AW7" s="465">
        <v>1</v>
      </c>
      <c r="AX7" s="465">
        <v>1</v>
      </c>
      <c r="AY7" s="465">
        <v>1</v>
      </c>
      <c r="AZ7" s="465">
        <v>1</v>
      </c>
      <c r="BA7" s="465">
        <v>1</v>
      </c>
      <c r="BB7" s="465">
        <v>1</v>
      </c>
      <c r="BC7" s="465">
        <v>1</v>
      </c>
      <c r="BD7" s="465">
        <v>1</v>
      </c>
      <c r="BE7" s="465">
        <v>1</v>
      </c>
      <c r="BF7" s="465">
        <v>1</v>
      </c>
      <c r="BG7" s="465">
        <v>1</v>
      </c>
      <c r="BH7" s="465">
        <v>1</v>
      </c>
      <c r="BI7" s="465">
        <v>1</v>
      </c>
      <c r="BJ7" s="465">
        <v>1</v>
      </c>
      <c r="BK7" s="465">
        <v>1</v>
      </c>
      <c r="BL7" s="465">
        <v>1</v>
      </c>
      <c r="BM7" s="465">
        <v>1</v>
      </c>
      <c r="BN7" s="465">
        <v>1</v>
      </c>
      <c r="BO7" s="465">
        <v>1</v>
      </c>
    </row>
    <row r="8" spans="1:80">
      <c r="A8" s="148" t="s">
        <v>224</v>
      </c>
      <c r="B8" s="130" t="s">
        <v>425</v>
      </c>
      <c r="C8" s="464">
        <v>30000</v>
      </c>
      <c r="D8" s="351">
        <f t="shared" si="0"/>
        <v>2500</v>
      </c>
      <c r="E8" s="350">
        <f t="shared" si="2"/>
        <v>625</v>
      </c>
      <c r="F8" s="351">
        <f t="shared" si="1"/>
        <v>3125</v>
      </c>
      <c r="G8" s="164"/>
      <c r="H8" s="466"/>
      <c r="I8" s="466"/>
      <c r="J8" s="466"/>
      <c r="K8" s="466"/>
      <c r="L8" s="466"/>
      <c r="M8" s="466"/>
      <c r="N8" s="466"/>
      <c r="O8" s="466"/>
      <c r="P8" s="466"/>
      <c r="Q8" s="466"/>
      <c r="R8" s="466"/>
      <c r="S8" s="466"/>
      <c r="T8" s="465">
        <v>1</v>
      </c>
      <c r="U8" s="465">
        <v>1</v>
      </c>
      <c r="V8" s="465">
        <v>1</v>
      </c>
      <c r="W8" s="465">
        <v>1</v>
      </c>
      <c r="X8" s="465">
        <v>1</v>
      </c>
      <c r="Y8" s="465">
        <v>1</v>
      </c>
      <c r="Z8" s="465">
        <v>1</v>
      </c>
      <c r="AA8" s="465">
        <v>1</v>
      </c>
      <c r="AB8" s="465">
        <v>1</v>
      </c>
      <c r="AC8" s="465">
        <v>1</v>
      </c>
      <c r="AD8" s="465">
        <v>3</v>
      </c>
      <c r="AE8" s="465">
        <v>3</v>
      </c>
      <c r="AF8" s="465">
        <v>3</v>
      </c>
      <c r="AG8" s="465">
        <v>3</v>
      </c>
      <c r="AH8" s="465">
        <v>3</v>
      </c>
      <c r="AI8" s="465">
        <v>3</v>
      </c>
      <c r="AJ8" s="465">
        <v>3</v>
      </c>
      <c r="AK8" s="465">
        <v>3</v>
      </c>
      <c r="AL8" s="465">
        <v>3</v>
      </c>
      <c r="AM8" s="465">
        <v>4</v>
      </c>
      <c r="AN8" s="465">
        <v>4</v>
      </c>
      <c r="AO8" s="465">
        <v>4</v>
      </c>
      <c r="AP8" s="465">
        <v>4</v>
      </c>
      <c r="AQ8" s="465">
        <v>4</v>
      </c>
      <c r="AR8" s="465">
        <v>5</v>
      </c>
      <c r="AS8" s="465">
        <v>5</v>
      </c>
      <c r="AT8" s="465">
        <v>5</v>
      </c>
      <c r="AU8" s="465">
        <v>5</v>
      </c>
      <c r="AV8" s="465">
        <v>5</v>
      </c>
      <c r="AW8" s="465">
        <v>5</v>
      </c>
      <c r="AX8" s="465">
        <v>5</v>
      </c>
      <c r="AY8" s="465">
        <v>5</v>
      </c>
      <c r="AZ8" s="465">
        <v>5</v>
      </c>
      <c r="BA8" s="465">
        <v>5</v>
      </c>
      <c r="BB8" s="465">
        <v>5</v>
      </c>
      <c r="BC8" s="465">
        <v>5</v>
      </c>
      <c r="BD8" s="465">
        <v>6</v>
      </c>
      <c r="BE8" s="465">
        <v>6</v>
      </c>
      <c r="BF8" s="465">
        <v>6</v>
      </c>
      <c r="BG8" s="465">
        <v>6</v>
      </c>
      <c r="BH8" s="465">
        <v>6</v>
      </c>
      <c r="BI8" s="465">
        <v>6</v>
      </c>
      <c r="BJ8" s="465">
        <v>6</v>
      </c>
      <c r="BK8" s="465">
        <v>6</v>
      </c>
      <c r="BL8" s="465">
        <v>6</v>
      </c>
      <c r="BM8" s="465">
        <v>6</v>
      </c>
      <c r="BN8" s="465">
        <v>6</v>
      </c>
      <c r="BO8" s="465">
        <v>6</v>
      </c>
    </row>
    <row r="9" spans="1:80">
      <c r="A9" s="149" t="s">
        <v>429</v>
      </c>
      <c r="B9" s="130" t="s">
        <v>425</v>
      </c>
      <c r="C9" s="464">
        <v>25000</v>
      </c>
      <c r="D9" s="351">
        <f t="shared" si="0"/>
        <v>2083.3333333333335</v>
      </c>
      <c r="E9" s="350">
        <f t="shared" si="2"/>
        <v>520.83333333333337</v>
      </c>
      <c r="F9" s="351">
        <f t="shared" si="1"/>
        <v>2604.166666666667</v>
      </c>
      <c r="G9" s="131"/>
      <c r="H9" s="465"/>
      <c r="I9" s="465"/>
      <c r="J9" s="465"/>
      <c r="K9" s="465"/>
      <c r="L9" s="465"/>
      <c r="M9" s="465"/>
      <c r="N9" s="465">
        <v>1</v>
      </c>
      <c r="O9" s="465">
        <v>1</v>
      </c>
      <c r="P9" s="465">
        <v>1</v>
      </c>
      <c r="Q9" s="465">
        <v>1</v>
      </c>
      <c r="R9" s="465">
        <v>2</v>
      </c>
      <c r="S9" s="465">
        <v>2</v>
      </c>
      <c r="T9" s="465">
        <v>2</v>
      </c>
      <c r="U9" s="465">
        <v>2</v>
      </c>
      <c r="V9" s="465">
        <v>2</v>
      </c>
      <c r="W9" s="465">
        <v>2</v>
      </c>
      <c r="X9" s="465">
        <v>2</v>
      </c>
      <c r="Y9" s="465">
        <v>2</v>
      </c>
      <c r="Z9" s="465">
        <v>2</v>
      </c>
      <c r="AA9" s="465">
        <v>2</v>
      </c>
      <c r="AB9" s="465">
        <v>2</v>
      </c>
      <c r="AC9" s="465">
        <v>2</v>
      </c>
      <c r="AD9" s="465">
        <v>2</v>
      </c>
      <c r="AE9" s="465">
        <v>2</v>
      </c>
      <c r="AF9" s="465">
        <v>2</v>
      </c>
      <c r="AG9" s="465">
        <v>2</v>
      </c>
      <c r="AH9" s="465">
        <v>2</v>
      </c>
      <c r="AI9" s="465">
        <v>2</v>
      </c>
      <c r="AJ9" s="465">
        <v>2</v>
      </c>
      <c r="AK9" s="465">
        <v>4</v>
      </c>
      <c r="AL9" s="465">
        <v>4</v>
      </c>
      <c r="AM9" s="465">
        <v>4</v>
      </c>
      <c r="AN9" s="465">
        <v>4</v>
      </c>
      <c r="AO9" s="465">
        <v>4</v>
      </c>
      <c r="AP9" s="465">
        <v>4</v>
      </c>
      <c r="AQ9" s="465">
        <v>4</v>
      </c>
      <c r="AR9" s="465">
        <v>6</v>
      </c>
      <c r="AS9" s="465">
        <v>6</v>
      </c>
      <c r="AT9" s="465">
        <v>6</v>
      </c>
      <c r="AU9" s="465">
        <v>6</v>
      </c>
      <c r="AV9" s="465">
        <v>6</v>
      </c>
      <c r="AW9" s="465">
        <v>6</v>
      </c>
      <c r="AX9" s="465">
        <v>6</v>
      </c>
      <c r="AY9" s="465">
        <v>6</v>
      </c>
      <c r="AZ9" s="465">
        <v>6</v>
      </c>
      <c r="BA9" s="465">
        <v>6</v>
      </c>
      <c r="BB9" s="465">
        <v>6</v>
      </c>
      <c r="BC9" s="465">
        <v>6</v>
      </c>
      <c r="BD9" s="465">
        <v>8</v>
      </c>
      <c r="BE9" s="465">
        <v>8</v>
      </c>
      <c r="BF9" s="465">
        <v>8</v>
      </c>
      <c r="BG9" s="465">
        <v>8</v>
      </c>
      <c r="BH9" s="465">
        <v>8</v>
      </c>
      <c r="BI9" s="465">
        <v>8</v>
      </c>
      <c r="BJ9" s="465">
        <v>8</v>
      </c>
      <c r="BK9" s="465">
        <v>8</v>
      </c>
      <c r="BL9" s="465">
        <v>8</v>
      </c>
      <c r="BM9" s="465">
        <v>8</v>
      </c>
      <c r="BN9" s="465">
        <v>8</v>
      </c>
      <c r="BO9" s="465">
        <v>8</v>
      </c>
    </row>
    <row r="10" spans="1:80">
      <c r="A10" s="148" t="s">
        <v>373</v>
      </c>
      <c r="B10" s="130" t="s">
        <v>425</v>
      </c>
      <c r="C10" s="463">
        <v>30000</v>
      </c>
      <c r="D10" s="350">
        <f t="shared" si="0"/>
        <v>2500</v>
      </c>
      <c r="E10" s="350">
        <f t="shared" si="2"/>
        <v>625</v>
      </c>
      <c r="F10" s="350">
        <f t="shared" si="1"/>
        <v>3125</v>
      </c>
      <c r="G10" s="164"/>
      <c r="H10" s="465"/>
      <c r="I10" s="465"/>
      <c r="J10" s="465"/>
      <c r="K10" s="465"/>
      <c r="L10" s="465"/>
      <c r="M10" s="465"/>
      <c r="N10" s="465">
        <v>1</v>
      </c>
      <c r="O10" s="465">
        <v>1</v>
      </c>
      <c r="P10" s="465">
        <v>1</v>
      </c>
      <c r="Q10" s="465">
        <v>1</v>
      </c>
      <c r="R10" s="465">
        <v>2</v>
      </c>
      <c r="S10" s="465">
        <v>2</v>
      </c>
      <c r="T10" s="465">
        <v>2</v>
      </c>
      <c r="U10" s="465">
        <v>2</v>
      </c>
      <c r="V10" s="465">
        <v>2</v>
      </c>
      <c r="W10" s="465">
        <v>2</v>
      </c>
      <c r="X10" s="465">
        <v>2</v>
      </c>
      <c r="Y10" s="465">
        <v>2</v>
      </c>
      <c r="Z10" s="465">
        <v>2</v>
      </c>
      <c r="AA10" s="465">
        <v>2</v>
      </c>
      <c r="AB10" s="465">
        <v>2</v>
      </c>
      <c r="AC10" s="465">
        <v>2</v>
      </c>
      <c r="AD10" s="465">
        <v>4</v>
      </c>
      <c r="AE10" s="465">
        <v>4</v>
      </c>
      <c r="AF10" s="465">
        <v>4</v>
      </c>
      <c r="AG10" s="465">
        <v>4</v>
      </c>
      <c r="AH10" s="465">
        <v>4</v>
      </c>
      <c r="AI10" s="465">
        <v>4</v>
      </c>
      <c r="AJ10" s="465">
        <v>4</v>
      </c>
      <c r="AK10" s="465">
        <v>4</v>
      </c>
      <c r="AL10" s="465">
        <v>4</v>
      </c>
      <c r="AM10" s="465">
        <v>4</v>
      </c>
      <c r="AN10" s="465">
        <v>4</v>
      </c>
      <c r="AO10" s="465">
        <v>4</v>
      </c>
      <c r="AP10" s="465">
        <v>4</v>
      </c>
      <c r="AQ10" s="465">
        <v>4</v>
      </c>
      <c r="AR10" s="465">
        <v>6</v>
      </c>
      <c r="AS10" s="465">
        <v>6</v>
      </c>
      <c r="AT10" s="465">
        <v>6</v>
      </c>
      <c r="AU10" s="465">
        <v>6</v>
      </c>
      <c r="AV10" s="465">
        <v>6</v>
      </c>
      <c r="AW10" s="465">
        <v>6</v>
      </c>
      <c r="AX10" s="465">
        <v>6</v>
      </c>
      <c r="AY10" s="465">
        <v>6</v>
      </c>
      <c r="AZ10" s="465">
        <v>6</v>
      </c>
      <c r="BA10" s="465">
        <v>6</v>
      </c>
      <c r="BB10" s="465">
        <v>6</v>
      </c>
      <c r="BC10" s="465">
        <v>6</v>
      </c>
      <c r="BD10" s="465">
        <v>8</v>
      </c>
      <c r="BE10" s="465">
        <v>8</v>
      </c>
      <c r="BF10" s="465">
        <v>8</v>
      </c>
      <c r="BG10" s="465">
        <v>8</v>
      </c>
      <c r="BH10" s="465">
        <v>8</v>
      </c>
      <c r="BI10" s="465">
        <v>8</v>
      </c>
      <c r="BJ10" s="465">
        <v>8</v>
      </c>
      <c r="BK10" s="465">
        <v>8</v>
      </c>
      <c r="BL10" s="465">
        <v>8</v>
      </c>
      <c r="BM10" s="465">
        <v>8</v>
      </c>
      <c r="BN10" s="465">
        <v>8</v>
      </c>
      <c r="BO10" s="465">
        <v>8</v>
      </c>
    </row>
    <row r="11" spans="1:80">
      <c r="A11" s="148" t="s">
        <v>223</v>
      </c>
      <c r="B11" s="130" t="s">
        <v>425</v>
      </c>
      <c r="C11" s="463">
        <v>25000</v>
      </c>
      <c r="D11" s="350">
        <f t="shared" si="0"/>
        <v>2083.3333333333335</v>
      </c>
      <c r="E11" s="350">
        <v>0</v>
      </c>
      <c r="F11" s="350">
        <f t="shared" si="1"/>
        <v>2083.3333333333335</v>
      </c>
      <c r="G11" s="164"/>
      <c r="H11" s="465">
        <v>0.1</v>
      </c>
      <c r="I11" s="465">
        <v>0.1</v>
      </c>
      <c r="J11" s="465">
        <v>0.1</v>
      </c>
      <c r="K11" s="465">
        <v>0.1</v>
      </c>
      <c r="L11" s="465">
        <v>0.1</v>
      </c>
      <c r="M11" s="465">
        <v>0.1</v>
      </c>
      <c r="N11" s="465">
        <v>0.1</v>
      </c>
      <c r="O11" s="465">
        <v>0.1</v>
      </c>
      <c r="P11" s="465">
        <v>0.1</v>
      </c>
      <c r="Q11" s="465">
        <v>1</v>
      </c>
      <c r="R11" s="465">
        <v>1</v>
      </c>
      <c r="S11" s="465">
        <v>1</v>
      </c>
      <c r="T11" s="465">
        <v>1</v>
      </c>
      <c r="U11" s="465">
        <v>1</v>
      </c>
      <c r="V11" s="465">
        <v>1</v>
      </c>
      <c r="W11" s="465">
        <v>1</v>
      </c>
      <c r="X11" s="465">
        <v>1</v>
      </c>
      <c r="Y11" s="465">
        <v>1</v>
      </c>
      <c r="Z11" s="465">
        <v>1</v>
      </c>
      <c r="AA11" s="465">
        <v>1</v>
      </c>
      <c r="AB11" s="465">
        <v>1</v>
      </c>
      <c r="AC11" s="465">
        <v>1</v>
      </c>
      <c r="AD11" s="465">
        <v>2</v>
      </c>
      <c r="AE11" s="465">
        <v>2</v>
      </c>
      <c r="AF11" s="465">
        <v>2</v>
      </c>
      <c r="AG11" s="465">
        <v>2</v>
      </c>
      <c r="AH11" s="465">
        <v>2</v>
      </c>
      <c r="AI11" s="465">
        <v>2</v>
      </c>
      <c r="AJ11" s="465">
        <v>2</v>
      </c>
      <c r="AK11" s="465">
        <v>2</v>
      </c>
      <c r="AL11" s="465">
        <v>2</v>
      </c>
      <c r="AM11" s="465">
        <v>2</v>
      </c>
      <c r="AN11" s="465">
        <v>3</v>
      </c>
      <c r="AO11" s="465">
        <v>3</v>
      </c>
      <c r="AP11" s="465">
        <v>3</v>
      </c>
      <c r="AQ11" s="465">
        <v>3</v>
      </c>
      <c r="AR11" s="465">
        <v>3</v>
      </c>
      <c r="AS11" s="465">
        <v>3</v>
      </c>
      <c r="AT11" s="465">
        <v>3</v>
      </c>
      <c r="AU11" s="465">
        <v>3</v>
      </c>
      <c r="AV11" s="465">
        <v>3</v>
      </c>
      <c r="AW11" s="465">
        <v>3</v>
      </c>
      <c r="AX11" s="465">
        <v>4</v>
      </c>
      <c r="AY11" s="465">
        <v>4</v>
      </c>
      <c r="AZ11" s="465">
        <v>4</v>
      </c>
      <c r="BA11" s="465">
        <v>4</v>
      </c>
      <c r="BB11" s="465">
        <v>4</v>
      </c>
      <c r="BC11" s="465">
        <v>4</v>
      </c>
      <c r="BD11" s="465">
        <v>4</v>
      </c>
      <c r="BE11" s="465">
        <v>4</v>
      </c>
      <c r="BF11" s="465">
        <v>4</v>
      </c>
      <c r="BG11" s="465">
        <v>4</v>
      </c>
      <c r="BH11" s="465">
        <v>4</v>
      </c>
      <c r="BI11" s="465">
        <v>4</v>
      </c>
      <c r="BJ11" s="465">
        <v>4</v>
      </c>
      <c r="BK11" s="465">
        <v>4</v>
      </c>
      <c r="BL11" s="465">
        <v>4</v>
      </c>
      <c r="BM11" s="465">
        <v>4</v>
      </c>
      <c r="BN11" s="465">
        <v>4</v>
      </c>
      <c r="BO11" s="465">
        <v>4</v>
      </c>
    </row>
    <row r="12" spans="1:80">
      <c r="B12" s="130"/>
      <c r="C12" s="463"/>
      <c r="D12" s="350"/>
      <c r="E12" s="355"/>
      <c r="F12" s="350"/>
      <c r="G12" s="131"/>
      <c r="H12" s="465">
        <f>SUM(H4:H11)</f>
        <v>0.35</v>
      </c>
      <c r="I12" s="467">
        <f t="shared" ref="I12:BO12" si="3">SUM(I4:I11)</f>
        <v>1.1000000000000001</v>
      </c>
      <c r="J12" s="467">
        <f t="shared" si="3"/>
        <v>1.1000000000000001</v>
      </c>
      <c r="K12" s="467">
        <f>SUM(K4:K11)</f>
        <v>1.1000000000000001</v>
      </c>
      <c r="L12" s="467">
        <f>SUM(L4:L11)</f>
        <v>4.0999999999999996</v>
      </c>
      <c r="M12" s="467">
        <f t="shared" si="3"/>
        <v>4.0999999999999996</v>
      </c>
      <c r="N12" s="467">
        <f t="shared" si="3"/>
        <v>7.1</v>
      </c>
      <c r="O12" s="467">
        <f t="shared" si="3"/>
        <v>7.1</v>
      </c>
      <c r="P12" s="467">
        <f t="shared" si="3"/>
        <v>7.1</v>
      </c>
      <c r="Q12" s="467">
        <f t="shared" si="3"/>
        <v>8</v>
      </c>
      <c r="R12" s="467">
        <f t="shared" si="3"/>
        <v>10</v>
      </c>
      <c r="S12" s="467">
        <f t="shared" si="3"/>
        <v>10</v>
      </c>
      <c r="T12" s="467">
        <f t="shared" si="3"/>
        <v>11</v>
      </c>
      <c r="U12" s="467">
        <f t="shared" si="3"/>
        <v>11</v>
      </c>
      <c r="V12" s="467">
        <f t="shared" si="3"/>
        <v>11</v>
      </c>
      <c r="W12" s="467">
        <f t="shared" si="3"/>
        <v>11</v>
      </c>
      <c r="X12" s="467">
        <f t="shared" si="3"/>
        <v>11</v>
      </c>
      <c r="Y12" s="467">
        <f t="shared" si="3"/>
        <v>11</v>
      </c>
      <c r="Z12" s="467">
        <f t="shared" si="3"/>
        <v>11</v>
      </c>
      <c r="AA12" s="467">
        <f>SUM(AA4:AA11)</f>
        <v>11</v>
      </c>
      <c r="AB12" s="467">
        <f t="shared" si="3"/>
        <v>11</v>
      </c>
      <c r="AC12" s="467">
        <f t="shared" si="3"/>
        <v>11</v>
      </c>
      <c r="AD12" s="467">
        <f t="shared" si="3"/>
        <v>18</v>
      </c>
      <c r="AE12" s="467">
        <f t="shared" si="3"/>
        <v>18</v>
      </c>
      <c r="AF12" s="467">
        <f t="shared" si="3"/>
        <v>18</v>
      </c>
      <c r="AG12" s="467">
        <f t="shared" si="3"/>
        <v>18</v>
      </c>
      <c r="AH12" s="467">
        <f t="shared" si="3"/>
        <v>18</v>
      </c>
      <c r="AI12" s="467">
        <f t="shared" si="3"/>
        <v>18</v>
      </c>
      <c r="AJ12" s="467">
        <f t="shared" si="3"/>
        <v>18</v>
      </c>
      <c r="AK12" s="467">
        <f t="shared" si="3"/>
        <v>20</v>
      </c>
      <c r="AL12" s="467">
        <f t="shared" si="3"/>
        <v>20</v>
      </c>
      <c r="AM12" s="467">
        <f t="shared" si="3"/>
        <v>21</v>
      </c>
      <c r="AN12" s="467">
        <f t="shared" si="3"/>
        <v>22</v>
      </c>
      <c r="AO12" s="467">
        <f t="shared" si="3"/>
        <v>22</v>
      </c>
      <c r="AP12" s="467">
        <f t="shared" si="3"/>
        <v>22</v>
      </c>
      <c r="AQ12" s="467">
        <f t="shared" si="3"/>
        <v>22</v>
      </c>
      <c r="AR12" s="467">
        <f t="shared" si="3"/>
        <v>27</v>
      </c>
      <c r="AS12" s="467">
        <f t="shared" si="3"/>
        <v>27</v>
      </c>
      <c r="AT12" s="467">
        <f t="shared" si="3"/>
        <v>28</v>
      </c>
      <c r="AU12" s="467">
        <f t="shared" si="3"/>
        <v>28</v>
      </c>
      <c r="AV12" s="467">
        <f t="shared" si="3"/>
        <v>28</v>
      </c>
      <c r="AW12" s="467">
        <f t="shared" si="3"/>
        <v>30</v>
      </c>
      <c r="AX12" s="467">
        <f t="shared" si="3"/>
        <v>31</v>
      </c>
      <c r="AY12" s="467">
        <f t="shared" si="3"/>
        <v>31</v>
      </c>
      <c r="AZ12" s="467">
        <f t="shared" si="3"/>
        <v>31</v>
      </c>
      <c r="BA12" s="467">
        <f t="shared" si="3"/>
        <v>31</v>
      </c>
      <c r="BB12" s="467">
        <f t="shared" si="3"/>
        <v>31</v>
      </c>
      <c r="BC12" s="467">
        <f t="shared" si="3"/>
        <v>31</v>
      </c>
      <c r="BD12" s="467">
        <f t="shared" si="3"/>
        <v>36</v>
      </c>
      <c r="BE12" s="467">
        <f t="shared" si="3"/>
        <v>36</v>
      </c>
      <c r="BF12" s="467">
        <f t="shared" si="3"/>
        <v>36</v>
      </c>
      <c r="BG12" s="467">
        <f t="shared" si="3"/>
        <v>36</v>
      </c>
      <c r="BH12" s="467">
        <f t="shared" si="3"/>
        <v>36</v>
      </c>
      <c r="BI12" s="467">
        <f t="shared" si="3"/>
        <v>36</v>
      </c>
      <c r="BJ12" s="467">
        <f t="shared" si="3"/>
        <v>38</v>
      </c>
      <c r="BK12" s="467">
        <f t="shared" si="3"/>
        <v>38</v>
      </c>
      <c r="BL12" s="467">
        <f t="shared" si="3"/>
        <v>38</v>
      </c>
      <c r="BM12" s="467">
        <f t="shared" si="3"/>
        <v>38</v>
      </c>
      <c r="BN12" s="467">
        <f t="shared" si="3"/>
        <v>38</v>
      </c>
      <c r="BO12" s="467">
        <f t="shared" si="3"/>
        <v>38</v>
      </c>
    </row>
    <row r="13" spans="1:80">
      <c r="A13" s="128" t="s">
        <v>216</v>
      </c>
      <c r="C13" s="463"/>
      <c r="D13" s="352"/>
      <c r="E13" s="355"/>
      <c r="F13" s="352"/>
      <c r="H13" s="468"/>
      <c r="I13" s="468"/>
      <c r="J13" s="468"/>
      <c r="K13" s="468"/>
      <c r="L13" s="468"/>
      <c r="M13" s="468"/>
      <c r="N13" s="468"/>
      <c r="O13" s="468"/>
      <c r="P13" s="468"/>
      <c r="Q13" s="468"/>
      <c r="R13" s="468"/>
      <c r="S13" s="468"/>
      <c r="T13" s="468"/>
      <c r="U13" s="468"/>
      <c r="V13" s="468"/>
      <c r="W13" s="468"/>
      <c r="X13" s="468"/>
      <c r="Y13" s="468"/>
      <c r="Z13" s="468"/>
      <c r="AA13" s="468"/>
      <c r="AB13" s="468"/>
      <c r="AC13" s="468"/>
      <c r="AD13" s="468"/>
      <c r="AE13" s="468"/>
      <c r="AF13" s="468"/>
      <c r="AG13" s="468"/>
      <c r="AH13" s="468"/>
      <c r="AI13" s="468"/>
      <c r="AJ13" s="468"/>
      <c r="AK13" s="468"/>
      <c r="AL13" s="468"/>
      <c r="AM13" s="468"/>
      <c r="AN13" s="468"/>
      <c r="AO13" s="468"/>
      <c r="AP13" s="468"/>
      <c r="AQ13" s="468"/>
      <c r="AR13" s="468"/>
      <c r="AS13" s="468"/>
      <c r="AT13" s="468"/>
      <c r="AU13" s="468"/>
      <c r="AV13" s="468"/>
      <c r="AW13" s="468"/>
      <c r="AX13" s="468"/>
      <c r="AY13" s="468"/>
      <c r="AZ13" s="468"/>
      <c r="BA13" s="468"/>
      <c r="BB13" s="468"/>
      <c r="BC13" s="468"/>
      <c r="BD13" s="468"/>
      <c r="BE13" s="468"/>
      <c r="BF13" s="468"/>
      <c r="BG13" s="468"/>
      <c r="BH13" s="468"/>
      <c r="BI13" s="468"/>
      <c r="BJ13" s="468"/>
      <c r="BK13" s="468"/>
      <c r="BL13" s="468"/>
      <c r="BM13" s="468"/>
      <c r="BN13" s="468"/>
      <c r="BO13" s="468"/>
    </row>
    <row r="14" spans="1:80">
      <c r="A14" s="148" t="s">
        <v>217</v>
      </c>
      <c r="B14" s="130" t="s">
        <v>425</v>
      </c>
      <c r="C14" s="463">
        <v>12000</v>
      </c>
      <c r="D14" s="350">
        <f>C14/12</f>
        <v>1000</v>
      </c>
      <c r="E14" s="355"/>
      <c r="F14" s="350">
        <f>D14+E14</f>
        <v>1000</v>
      </c>
      <c r="G14" s="131"/>
      <c r="H14" s="465"/>
      <c r="I14" s="465"/>
      <c r="J14" s="465"/>
      <c r="K14" s="465"/>
      <c r="L14" s="465">
        <v>0.5</v>
      </c>
      <c r="M14" s="465">
        <v>0.5</v>
      </c>
      <c r="N14" s="465">
        <v>0.5</v>
      </c>
      <c r="O14" s="465">
        <v>0.5</v>
      </c>
      <c r="P14" s="465">
        <v>0.5</v>
      </c>
      <c r="Q14" s="465">
        <v>0.5</v>
      </c>
      <c r="R14" s="465">
        <v>0.5</v>
      </c>
      <c r="S14" s="465">
        <v>0.5</v>
      </c>
      <c r="T14" s="465">
        <v>1</v>
      </c>
      <c r="U14" s="465">
        <v>1</v>
      </c>
      <c r="V14" s="465">
        <v>1</v>
      </c>
      <c r="W14" s="465">
        <v>1</v>
      </c>
      <c r="X14" s="465">
        <v>1</v>
      </c>
      <c r="Y14" s="465">
        <v>1</v>
      </c>
      <c r="Z14" s="465">
        <v>1</v>
      </c>
      <c r="AA14" s="465">
        <v>1</v>
      </c>
      <c r="AB14" s="465">
        <v>1</v>
      </c>
      <c r="AC14" s="465">
        <v>1</v>
      </c>
      <c r="AD14" s="465">
        <v>1</v>
      </c>
      <c r="AE14" s="465">
        <v>1</v>
      </c>
      <c r="AF14" s="465">
        <v>1</v>
      </c>
      <c r="AG14" s="465">
        <v>1</v>
      </c>
      <c r="AH14" s="465">
        <v>1</v>
      </c>
      <c r="AI14" s="465">
        <v>1</v>
      </c>
      <c r="AJ14" s="465">
        <v>1</v>
      </c>
      <c r="AK14" s="465">
        <v>1</v>
      </c>
      <c r="AL14" s="465">
        <v>1</v>
      </c>
      <c r="AM14" s="465">
        <v>1</v>
      </c>
      <c r="AN14" s="465">
        <v>1</v>
      </c>
      <c r="AO14" s="465">
        <v>1</v>
      </c>
      <c r="AP14" s="465">
        <v>1</v>
      </c>
      <c r="AQ14" s="465">
        <v>1</v>
      </c>
      <c r="AR14" s="465">
        <v>2</v>
      </c>
      <c r="AS14" s="465">
        <v>2</v>
      </c>
      <c r="AT14" s="465">
        <v>2</v>
      </c>
      <c r="AU14" s="465">
        <v>2</v>
      </c>
      <c r="AV14" s="465">
        <v>2</v>
      </c>
      <c r="AW14" s="465">
        <v>2</v>
      </c>
      <c r="AX14" s="465">
        <v>2</v>
      </c>
      <c r="AY14" s="465">
        <v>2</v>
      </c>
      <c r="AZ14" s="465">
        <v>2</v>
      </c>
      <c r="BA14" s="465">
        <v>2</v>
      </c>
      <c r="BB14" s="465">
        <v>2</v>
      </c>
      <c r="BC14" s="465">
        <v>2</v>
      </c>
      <c r="BD14" s="465">
        <v>2</v>
      </c>
      <c r="BE14" s="465">
        <v>2</v>
      </c>
      <c r="BF14" s="465">
        <v>2</v>
      </c>
      <c r="BG14" s="465">
        <v>2</v>
      </c>
      <c r="BH14" s="465">
        <v>2</v>
      </c>
      <c r="BI14" s="465">
        <v>2</v>
      </c>
      <c r="BJ14" s="465">
        <v>2</v>
      </c>
      <c r="BK14" s="465">
        <v>2</v>
      </c>
      <c r="BL14" s="465">
        <v>2</v>
      </c>
      <c r="BM14" s="465">
        <v>2</v>
      </c>
      <c r="BN14" s="465">
        <v>2</v>
      </c>
      <c r="BO14" s="465">
        <v>2</v>
      </c>
    </row>
    <row r="15" spans="1:80">
      <c r="A15" s="148" t="s">
        <v>218</v>
      </c>
      <c r="B15" s="130" t="s">
        <v>425</v>
      </c>
      <c r="C15" s="463">
        <v>6000</v>
      </c>
      <c r="D15" s="352">
        <f>C15/12</f>
        <v>500</v>
      </c>
      <c r="E15" s="355"/>
      <c r="F15" s="352">
        <f>D15+E15</f>
        <v>500</v>
      </c>
      <c r="G15" s="131"/>
      <c r="H15" s="465"/>
      <c r="I15" s="465"/>
      <c r="J15" s="465"/>
      <c r="K15" s="465"/>
      <c r="L15" s="465">
        <v>1</v>
      </c>
      <c r="M15" s="465">
        <v>1</v>
      </c>
      <c r="N15" s="465">
        <v>1</v>
      </c>
      <c r="O15" s="465">
        <v>1</v>
      </c>
      <c r="P15" s="465">
        <v>1</v>
      </c>
      <c r="Q15" s="465">
        <v>1</v>
      </c>
      <c r="R15" s="465">
        <v>1</v>
      </c>
      <c r="S15" s="465">
        <v>1</v>
      </c>
      <c r="T15" s="465">
        <v>1</v>
      </c>
      <c r="U15" s="465">
        <v>1</v>
      </c>
      <c r="V15" s="465">
        <v>1</v>
      </c>
      <c r="W15" s="465">
        <v>1</v>
      </c>
      <c r="X15" s="465">
        <v>1</v>
      </c>
      <c r="Y15" s="465">
        <v>1</v>
      </c>
      <c r="Z15" s="465">
        <v>1</v>
      </c>
      <c r="AA15" s="465">
        <v>1</v>
      </c>
      <c r="AB15" s="465">
        <v>1</v>
      </c>
      <c r="AC15" s="465">
        <v>1</v>
      </c>
      <c r="AD15" s="465">
        <v>1</v>
      </c>
      <c r="AE15" s="465">
        <v>1</v>
      </c>
      <c r="AF15" s="465">
        <v>1</v>
      </c>
      <c r="AG15" s="465">
        <v>1</v>
      </c>
      <c r="AH15" s="465">
        <v>1</v>
      </c>
      <c r="AI15" s="465">
        <v>1</v>
      </c>
      <c r="AJ15" s="465">
        <v>1</v>
      </c>
      <c r="AK15" s="465">
        <v>1</v>
      </c>
      <c r="AL15" s="465">
        <v>1</v>
      </c>
      <c r="AM15" s="465">
        <v>1</v>
      </c>
      <c r="AN15" s="465">
        <v>1</v>
      </c>
      <c r="AO15" s="465">
        <v>1</v>
      </c>
      <c r="AP15" s="465">
        <v>1</v>
      </c>
      <c r="AQ15" s="465">
        <v>1</v>
      </c>
      <c r="AR15" s="465">
        <v>2</v>
      </c>
      <c r="AS15" s="465">
        <v>2</v>
      </c>
      <c r="AT15" s="465">
        <v>2</v>
      </c>
      <c r="AU15" s="465">
        <v>2</v>
      </c>
      <c r="AV15" s="465">
        <v>2</v>
      </c>
      <c r="AW15" s="465">
        <v>2</v>
      </c>
      <c r="AX15" s="465">
        <v>2</v>
      </c>
      <c r="AY15" s="465">
        <v>2</v>
      </c>
      <c r="AZ15" s="465">
        <v>2</v>
      </c>
      <c r="BA15" s="465">
        <v>2</v>
      </c>
      <c r="BB15" s="465">
        <v>2</v>
      </c>
      <c r="BC15" s="465">
        <v>2</v>
      </c>
      <c r="BD15" s="465">
        <v>2</v>
      </c>
      <c r="BE15" s="465">
        <v>2</v>
      </c>
      <c r="BF15" s="465">
        <v>2</v>
      </c>
      <c r="BG15" s="465">
        <v>2</v>
      </c>
      <c r="BH15" s="465">
        <v>2</v>
      </c>
      <c r="BI15" s="465">
        <v>2</v>
      </c>
      <c r="BJ15" s="465">
        <v>2</v>
      </c>
      <c r="BK15" s="465">
        <v>2</v>
      </c>
      <c r="BL15" s="465">
        <v>2</v>
      </c>
      <c r="BM15" s="465">
        <v>2</v>
      </c>
      <c r="BN15" s="465">
        <v>2</v>
      </c>
      <c r="BO15" s="465">
        <v>2</v>
      </c>
    </row>
    <row r="16" spans="1:80">
      <c r="A16" s="148" t="s">
        <v>218</v>
      </c>
      <c r="B16" s="130" t="s">
        <v>425</v>
      </c>
      <c r="C16" s="463">
        <v>6000</v>
      </c>
      <c r="D16" s="352">
        <f>C16/12</f>
        <v>500</v>
      </c>
      <c r="E16" s="355"/>
      <c r="F16" s="352">
        <f>D16+E16</f>
        <v>500</v>
      </c>
      <c r="G16" s="131"/>
      <c r="H16" s="465"/>
      <c r="I16" s="465"/>
      <c r="J16" s="465"/>
      <c r="K16" s="465"/>
      <c r="L16" s="465">
        <v>1</v>
      </c>
      <c r="M16" s="465">
        <v>1</v>
      </c>
      <c r="N16" s="465">
        <v>1</v>
      </c>
      <c r="O16" s="465">
        <v>1</v>
      </c>
      <c r="P16" s="465">
        <v>1</v>
      </c>
      <c r="Q16" s="465">
        <v>1</v>
      </c>
      <c r="R16" s="465">
        <v>1</v>
      </c>
      <c r="S16" s="465">
        <v>1</v>
      </c>
      <c r="T16" s="465">
        <v>1</v>
      </c>
      <c r="U16" s="465">
        <v>1</v>
      </c>
      <c r="V16" s="465">
        <v>1</v>
      </c>
      <c r="W16" s="465">
        <v>1</v>
      </c>
      <c r="X16" s="465">
        <v>1</v>
      </c>
      <c r="Y16" s="465">
        <v>1</v>
      </c>
      <c r="Z16" s="465">
        <v>1</v>
      </c>
      <c r="AA16" s="465">
        <v>1</v>
      </c>
      <c r="AB16" s="465">
        <v>1</v>
      </c>
      <c r="AC16" s="465">
        <v>1</v>
      </c>
      <c r="AD16" s="465">
        <v>1</v>
      </c>
      <c r="AE16" s="465">
        <v>1</v>
      </c>
      <c r="AF16" s="465">
        <v>1</v>
      </c>
      <c r="AG16" s="465">
        <v>1</v>
      </c>
      <c r="AH16" s="465">
        <v>1</v>
      </c>
      <c r="AI16" s="465">
        <v>1</v>
      </c>
      <c r="AJ16" s="465">
        <v>1</v>
      </c>
      <c r="AK16" s="465">
        <v>1</v>
      </c>
      <c r="AL16" s="465">
        <v>1</v>
      </c>
      <c r="AM16" s="465">
        <v>1</v>
      </c>
      <c r="AN16" s="465">
        <v>1</v>
      </c>
      <c r="AO16" s="465">
        <v>1</v>
      </c>
      <c r="AP16" s="465">
        <v>1</v>
      </c>
      <c r="AQ16" s="465">
        <v>1</v>
      </c>
      <c r="AR16" s="465">
        <v>2</v>
      </c>
      <c r="AS16" s="465">
        <v>2</v>
      </c>
      <c r="AT16" s="465">
        <v>2</v>
      </c>
      <c r="AU16" s="465">
        <v>2</v>
      </c>
      <c r="AV16" s="465">
        <v>2</v>
      </c>
      <c r="AW16" s="465">
        <v>2</v>
      </c>
      <c r="AX16" s="465">
        <v>2</v>
      </c>
      <c r="AY16" s="465">
        <v>2</v>
      </c>
      <c r="AZ16" s="465">
        <v>2</v>
      </c>
      <c r="BA16" s="465">
        <v>2</v>
      </c>
      <c r="BB16" s="465">
        <v>2</v>
      </c>
      <c r="BC16" s="465">
        <v>2</v>
      </c>
      <c r="BD16" s="465">
        <v>2</v>
      </c>
      <c r="BE16" s="465">
        <v>2</v>
      </c>
      <c r="BF16" s="465">
        <v>2</v>
      </c>
      <c r="BG16" s="465">
        <v>2</v>
      </c>
      <c r="BH16" s="465">
        <v>2</v>
      </c>
      <c r="BI16" s="465">
        <v>2</v>
      </c>
      <c r="BJ16" s="465">
        <v>2</v>
      </c>
      <c r="BK16" s="465">
        <v>2</v>
      </c>
      <c r="BL16" s="465">
        <v>2</v>
      </c>
      <c r="BM16" s="465">
        <v>2</v>
      </c>
      <c r="BN16" s="465">
        <v>2</v>
      </c>
      <c r="BO16" s="465">
        <v>2</v>
      </c>
    </row>
    <row r="17" spans="1:67">
      <c r="B17" s="130"/>
      <c r="C17" s="353"/>
      <c r="D17" s="172"/>
      <c r="E17" s="172"/>
      <c r="F17" s="172"/>
      <c r="G17" s="131"/>
      <c r="H17" s="132"/>
      <c r="I17" s="132"/>
      <c r="J17" s="132"/>
      <c r="K17" s="132"/>
      <c r="L17" s="132"/>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row>
    <row r="18" spans="1:67">
      <c r="A18" s="128"/>
      <c r="B18" s="130"/>
      <c r="C18" s="353"/>
      <c r="D18" s="172"/>
      <c r="E18" s="172"/>
      <c r="F18" s="172"/>
      <c r="G18" s="131"/>
      <c r="H18" s="132"/>
      <c r="I18" s="132"/>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c r="AX18" s="132"/>
      <c r="AY18" s="132"/>
      <c r="AZ18" s="132"/>
      <c r="BA18" s="132"/>
      <c r="BB18" s="132"/>
      <c r="BC18" s="132"/>
      <c r="BD18" s="132"/>
      <c r="BE18" s="132"/>
      <c r="BF18" s="132"/>
      <c r="BG18" s="132"/>
      <c r="BH18" s="132"/>
      <c r="BI18" s="132"/>
      <c r="BJ18" s="132"/>
      <c r="BK18" s="132"/>
      <c r="BL18" s="132"/>
      <c r="BM18" s="132"/>
      <c r="BN18" s="132"/>
      <c r="BO18" s="132"/>
    </row>
    <row r="19" spans="1:67">
      <c r="B19" s="133"/>
      <c r="C19" s="354"/>
      <c r="D19" s="172"/>
      <c r="E19" s="172"/>
      <c r="F19" s="172"/>
      <c r="G19" s="131"/>
      <c r="H19" s="132"/>
      <c r="I19" s="132"/>
      <c r="J19" s="132"/>
      <c r="K19" s="132"/>
      <c r="L19" s="132"/>
      <c r="M19" s="132"/>
      <c r="N19" s="132"/>
      <c r="O19" s="132"/>
      <c r="P19" s="132"/>
      <c r="Q19" s="132"/>
      <c r="R19" s="132"/>
      <c r="S19" s="132"/>
      <c r="T19" s="132"/>
      <c r="U19" s="132"/>
      <c r="V19" s="132"/>
      <c r="W19" s="132"/>
      <c r="X19" s="132"/>
      <c r="Y19" s="132"/>
      <c r="Z19" s="132"/>
      <c r="AA19" s="132"/>
      <c r="AB19" s="132"/>
      <c r="AC19" s="132"/>
      <c r="AD19" s="132"/>
      <c r="AE19" s="132"/>
      <c r="AF19" s="132"/>
      <c r="AG19" s="132"/>
      <c r="AH19" s="132"/>
      <c r="AI19" s="132"/>
      <c r="AJ19" s="132"/>
      <c r="AK19" s="132"/>
      <c r="AL19" s="132"/>
      <c r="AM19" s="132"/>
      <c r="AN19" s="132"/>
      <c r="AO19" s="132"/>
      <c r="AP19" s="132"/>
      <c r="AQ19" s="132"/>
      <c r="AR19" s="132"/>
      <c r="AS19" s="132"/>
      <c r="AT19" s="132"/>
      <c r="AU19" s="132"/>
      <c r="AV19" s="132"/>
      <c r="AW19" s="132"/>
      <c r="AX19" s="132"/>
      <c r="AY19" s="132"/>
      <c r="AZ19" s="132"/>
      <c r="BA19" s="132"/>
      <c r="BB19" s="132"/>
      <c r="BC19" s="132"/>
      <c r="BD19" s="132"/>
      <c r="BE19" s="132"/>
      <c r="BF19" s="132"/>
      <c r="BG19" s="132"/>
      <c r="BH19" s="132"/>
      <c r="BI19" s="132"/>
      <c r="BJ19" s="132"/>
      <c r="BK19" s="132"/>
      <c r="BL19" s="132"/>
      <c r="BM19" s="132"/>
      <c r="BN19" s="132"/>
      <c r="BO19" s="132"/>
    </row>
    <row r="20" spans="1:67">
      <c r="B20" s="130"/>
      <c r="C20" s="130"/>
      <c r="D20" s="131"/>
      <c r="E20" s="131"/>
      <c r="F20" s="131"/>
      <c r="G20" s="131"/>
      <c r="H20" s="132"/>
      <c r="I20" s="132"/>
      <c r="J20" s="132"/>
      <c r="K20" s="132"/>
      <c r="L20" s="132"/>
      <c r="M20" s="132"/>
      <c r="N20" s="132"/>
      <c r="O20" s="132"/>
      <c r="P20" s="132"/>
      <c r="Q20" s="132"/>
      <c r="R20" s="132"/>
      <c r="S20" s="132"/>
      <c r="T20" s="132"/>
      <c r="U20" s="132"/>
      <c r="V20" s="132"/>
      <c r="W20" s="132"/>
      <c r="X20" s="132"/>
      <c r="Y20" s="132"/>
      <c r="Z20" s="132"/>
      <c r="AA20" s="132"/>
      <c r="AB20" s="132"/>
      <c r="AC20" s="132"/>
      <c r="AD20" s="132"/>
      <c r="AE20" s="132"/>
      <c r="AF20" s="132"/>
      <c r="AG20" s="132"/>
      <c r="AH20" s="132"/>
      <c r="AI20" s="132"/>
      <c r="AJ20" s="132"/>
      <c r="AK20" s="132"/>
      <c r="AL20" s="132"/>
      <c r="AM20" s="132"/>
      <c r="AN20" s="132"/>
      <c r="AO20" s="132"/>
      <c r="AP20" s="132"/>
      <c r="AQ20" s="132"/>
      <c r="AR20" s="132"/>
      <c r="AS20" s="132"/>
      <c r="AT20" s="132"/>
      <c r="AU20" s="132"/>
      <c r="AV20" s="132"/>
      <c r="AW20" s="132"/>
      <c r="AX20" s="132"/>
      <c r="AY20" s="132"/>
      <c r="AZ20" s="132"/>
      <c r="BA20" s="132"/>
      <c r="BB20" s="132"/>
      <c r="BC20" s="132"/>
      <c r="BD20" s="132"/>
      <c r="BE20" s="132"/>
      <c r="BF20" s="132"/>
      <c r="BG20" s="132"/>
      <c r="BH20" s="132"/>
      <c r="BI20" s="132"/>
      <c r="BJ20" s="132"/>
      <c r="BK20" s="132"/>
      <c r="BL20" s="132"/>
      <c r="BM20" s="132"/>
      <c r="BN20" s="132"/>
      <c r="BO20" s="132"/>
    </row>
    <row r="21" spans="1:67">
      <c r="B21" s="130"/>
      <c r="C21" s="130"/>
      <c r="D21" s="131"/>
      <c r="E21" s="131"/>
      <c r="F21" s="131"/>
      <c r="G21" s="131"/>
      <c r="H21" s="132"/>
      <c r="I21" s="132"/>
      <c r="J21" s="132"/>
      <c r="K21" s="132"/>
      <c r="L21" s="132"/>
      <c r="M21" s="132"/>
      <c r="N21" s="132"/>
      <c r="O21" s="132"/>
      <c r="P21" s="132"/>
      <c r="Q21" s="132"/>
      <c r="R21" s="132"/>
      <c r="S21" s="132"/>
      <c r="T21" s="132"/>
      <c r="U21" s="132"/>
      <c r="V21" s="132"/>
      <c r="W21" s="132"/>
      <c r="X21" s="132"/>
      <c r="Y21" s="132"/>
      <c r="Z21" s="132"/>
      <c r="AA21" s="132"/>
      <c r="AB21" s="132"/>
      <c r="AC21" s="132"/>
      <c r="AD21" s="132"/>
      <c r="AE21" s="132"/>
      <c r="AF21" s="132"/>
      <c r="AG21" s="132"/>
      <c r="AH21" s="132"/>
      <c r="AI21" s="132"/>
      <c r="AJ21" s="132"/>
      <c r="AK21" s="132"/>
      <c r="AL21" s="132"/>
      <c r="AM21" s="132"/>
      <c r="AN21" s="132"/>
      <c r="AO21" s="132"/>
      <c r="AP21" s="132"/>
      <c r="AQ21" s="132"/>
      <c r="AR21" s="132"/>
      <c r="AS21" s="132"/>
      <c r="AT21" s="132"/>
      <c r="AU21" s="132"/>
      <c r="AV21" s="132"/>
      <c r="AW21" s="132"/>
      <c r="AX21" s="132"/>
      <c r="AY21" s="132"/>
      <c r="AZ21" s="132"/>
      <c r="BA21" s="132"/>
      <c r="BB21" s="132"/>
      <c r="BC21" s="132"/>
      <c r="BD21" s="132"/>
      <c r="BE21" s="132"/>
      <c r="BF21" s="132"/>
      <c r="BG21" s="132"/>
      <c r="BH21" s="132"/>
      <c r="BI21" s="132"/>
      <c r="BJ21" s="132"/>
      <c r="BK21" s="132"/>
      <c r="BL21" s="132"/>
      <c r="BM21" s="132"/>
      <c r="BN21" s="132"/>
      <c r="BO21" s="132"/>
    </row>
    <row r="22" spans="1:67">
      <c r="B22" s="130"/>
      <c r="C22" s="130"/>
      <c r="D22" s="131"/>
      <c r="E22" s="131"/>
      <c r="F22" s="131"/>
      <c r="G22" s="131"/>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32"/>
      <c r="AN22" s="132"/>
      <c r="AO22" s="132"/>
      <c r="AP22" s="132"/>
      <c r="AQ22" s="132"/>
      <c r="AR22" s="132"/>
      <c r="AS22" s="132"/>
      <c r="AT22" s="132"/>
      <c r="AU22" s="132"/>
      <c r="AV22" s="132"/>
      <c r="AW22" s="132"/>
      <c r="AX22" s="132"/>
      <c r="AY22" s="132"/>
      <c r="AZ22" s="132"/>
      <c r="BA22" s="132"/>
      <c r="BB22" s="132"/>
      <c r="BC22" s="132"/>
      <c r="BD22" s="132"/>
      <c r="BE22" s="132"/>
      <c r="BF22" s="132"/>
      <c r="BG22" s="132"/>
      <c r="BH22" s="132"/>
      <c r="BI22" s="132"/>
      <c r="BJ22" s="132"/>
      <c r="BK22" s="132"/>
      <c r="BL22" s="132"/>
      <c r="BM22" s="132"/>
      <c r="BN22" s="132"/>
      <c r="BO22" s="132"/>
    </row>
    <row r="23" spans="1:67">
      <c r="B23" s="130"/>
      <c r="C23" s="130"/>
      <c r="D23" s="131"/>
      <c r="E23" s="131"/>
      <c r="F23" s="131"/>
      <c r="G23" s="131"/>
      <c r="H23" s="132"/>
      <c r="I23" s="132"/>
      <c r="J23" s="132"/>
      <c r="K23" s="132"/>
      <c r="L23" s="132"/>
      <c r="M23" s="132"/>
      <c r="N23" s="132"/>
      <c r="O23" s="132"/>
      <c r="P23" s="132"/>
      <c r="Q23" s="132"/>
      <c r="R23" s="132"/>
      <c r="S23" s="132"/>
      <c r="T23" s="132"/>
      <c r="U23" s="132"/>
      <c r="V23" s="132"/>
      <c r="W23" s="132"/>
      <c r="X23" s="132"/>
      <c r="Y23" s="132"/>
      <c r="Z23" s="132"/>
      <c r="AA23" s="132"/>
      <c r="AB23" s="132"/>
      <c r="AC23" s="132"/>
      <c r="AD23" s="132"/>
      <c r="AE23" s="132"/>
      <c r="AF23" s="132"/>
      <c r="AG23" s="132"/>
      <c r="AH23" s="132"/>
      <c r="AI23" s="132"/>
      <c r="AJ23" s="132"/>
      <c r="AK23" s="132"/>
      <c r="AL23" s="132"/>
      <c r="AM23" s="132"/>
      <c r="AN23" s="132"/>
      <c r="AO23" s="132"/>
      <c r="AP23" s="132"/>
      <c r="AQ23" s="132"/>
      <c r="AR23" s="132"/>
      <c r="AS23" s="132"/>
      <c r="AT23" s="132"/>
      <c r="AU23" s="132"/>
      <c r="AV23" s="132"/>
      <c r="AW23" s="132"/>
      <c r="AX23" s="132"/>
      <c r="AY23" s="132"/>
      <c r="AZ23" s="132"/>
      <c r="BA23" s="132"/>
      <c r="BB23" s="132"/>
      <c r="BC23" s="132"/>
      <c r="BD23" s="132"/>
      <c r="BE23" s="132"/>
      <c r="BF23" s="132"/>
      <c r="BG23" s="132"/>
      <c r="BH23" s="132"/>
      <c r="BI23" s="132"/>
      <c r="BJ23" s="132"/>
      <c r="BK23" s="132"/>
      <c r="BL23" s="132"/>
      <c r="BM23" s="132"/>
      <c r="BN23" s="132"/>
      <c r="BO23" s="132"/>
    </row>
    <row r="24" spans="1:67">
      <c r="B24" s="130"/>
      <c r="C24" s="130"/>
      <c r="D24" s="131"/>
      <c r="E24" s="131"/>
      <c r="F24" s="131"/>
      <c r="K24" s="132"/>
      <c r="L24" s="132"/>
      <c r="M24" s="132"/>
      <c r="N24" s="132"/>
      <c r="O24" s="132"/>
      <c r="P24" s="132"/>
      <c r="Q24" s="132"/>
      <c r="R24" s="13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2"/>
      <c r="AU24" s="132"/>
      <c r="AV24" s="132"/>
    </row>
    <row r="25" spans="1:67">
      <c r="D25" s="131"/>
      <c r="E25" s="131"/>
      <c r="F25" s="131"/>
      <c r="H25" s="1">
        <v>1</v>
      </c>
      <c r="I25" s="1">
        <v>2</v>
      </c>
      <c r="J25" s="1">
        <v>3</v>
      </c>
      <c r="K25" s="1">
        <v>4</v>
      </c>
      <c r="L25" s="1">
        <v>5</v>
      </c>
      <c r="M25" s="1">
        <v>6</v>
      </c>
      <c r="N25" s="1">
        <v>7</v>
      </c>
      <c r="O25" s="1">
        <v>8</v>
      </c>
      <c r="P25" s="1">
        <v>9</v>
      </c>
      <c r="Q25" s="1">
        <v>10</v>
      </c>
      <c r="R25" s="1">
        <v>11</v>
      </c>
      <c r="S25" s="1">
        <v>12</v>
      </c>
      <c r="T25" s="1">
        <v>13</v>
      </c>
      <c r="U25" s="1">
        <v>14</v>
      </c>
      <c r="V25" s="1">
        <v>15</v>
      </c>
      <c r="W25" s="1">
        <v>16</v>
      </c>
      <c r="X25" s="1">
        <v>17</v>
      </c>
      <c r="Y25" s="1">
        <v>18</v>
      </c>
      <c r="Z25" s="1">
        <v>19</v>
      </c>
      <c r="AA25" s="1">
        <v>20</v>
      </c>
      <c r="AB25" s="1">
        <v>21</v>
      </c>
      <c r="AC25" s="1">
        <v>22</v>
      </c>
      <c r="AD25" s="1">
        <v>23</v>
      </c>
      <c r="AE25" s="1">
        <v>24</v>
      </c>
      <c r="AF25" s="1">
        <v>25</v>
      </c>
      <c r="AG25" s="1">
        <v>26</v>
      </c>
      <c r="AH25" s="1">
        <v>27</v>
      </c>
      <c r="AI25" s="1">
        <v>28</v>
      </c>
      <c r="AJ25" s="1">
        <v>29</v>
      </c>
      <c r="AK25" s="1">
        <v>30</v>
      </c>
      <c r="AL25" s="1">
        <v>31</v>
      </c>
      <c r="AM25" s="1">
        <v>32</v>
      </c>
      <c r="AN25" s="1">
        <v>33</v>
      </c>
      <c r="AO25" s="1">
        <v>34</v>
      </c>
      <c r="AP25" s="1">
        <v>35</v>
      </c>
      <c r="AQ25" s="1">
        <v>36</v>
      </c>
      <c r="AR25" s="1">
        <v>37</v>
      </c>
      <c r="AS25" s="1">
        <v>38</v>
      </c>
      <c r="AT25" s="1">
        <v>39</v>
      </c>
      <c r="AU25" s="1">
        <v>40</v>
      </c>
      <c r="AV25" s="1">
        <v>41</v>
      </c>
      <c r="AW25" s="1">
        <v>42</v>
      </c>
      <c r="AX25" s="1">
        <v>43</v>
      </c>
      <c r="AY25" s="1">
        <v>44</v>
      </c>
      <c r="AZ25" s="1">
        <v>45</v>
      </c>
      <c r="BA25" s="1">
        <v>46</v>
      </c>
      <c r="BB25" s="1">
        <v>47</v>
      </c>
      <c r="BC25" s="1">
        <v>48</v>
      </c>
      <c r="BD25" s="1">
        <v>49</v>
      </c>
      <c r="BE25" s="1">
        <v>50</v>
      </c>
      <c r="BF25" s="1">
        <v>51</v>
      </c>
      <c r="BG25" s="1">
        <v>52</v>
      </c>
      <c r="BH25" s="1">
        <v>53</v>
      </c>
      <c r="BI25" s="1">
        <v>54</v>
      </c>
      <c r="BJ25" s="1">
        <v>55</v>
      </c>
      <c r="BK25" s="1">
        <v>56</v>
      </c>
      <c r="BL25" s="1">
        <v>57</v>
      </c>
      <c r="BM25" s="1">
        <v>58</v>
      </c>
      <c r="BN25" s="1">
        <v>59</v>
      </c>
      <c r="BO25" s="1">
        <v>60</v>
      </c>
    </row>
    <row r="26" spans="1:67">
      <c r="B26" s="130"/>
      <c r="C26" s="130"/>
      <c r="D26" s="131"/>
      <c r="E26" s="131"/>
      <c r="F26" s="131"/>
    </row>
    <row r="27" spans="1:67">
      <c r="K27" s="124" t="s">
        <v>169</v>
      </c>
      <c r="L27" s="124" t="s">
        <v>169</v>
      </c>
      <c r="M27" s="124" t="s">
        <v>169</v>
      </c>
      <c r="N27" s="124" t="s">
        <v>169</v>
      </c>
      <c r="O27" s="124" t="s">
        <v>169</v>
      </c>
      <c r="P27" s="124" t="s">
        <v>169</v>
      </c>
      <c r="Q27" s="124" t="s">
        <v>169</v>
      </c>
      <c r="R27" s="124" t="s">
        <v>169</v>
      </c>
      <c r="S27" s="124" t="s">
        <v>169</v>
      </c>
      <c r="T27" s="124" t="s">
        <v>169</v>
      </c>
      <c r="U27" s="124" t="s">
        <v>169</v>
      </c>
      <c r="V27" s="124" t="s">
        <v>169</v>
      </c>
      <c r="W27" s="124" t="s">
        <v>169</v>
      </c>
      <c r="X27" s="124" t="s">
        <v>169</v>
      </c>
      <c r="Y27" s="124" t="s">
        <v>169</v>
      </c>
      <c r="Z27" s="124" t="s">
        <v>169</v>
      </c>
      <c r="AA27" s="124" t="s">
        <v>169</v>
      </c>
      <c r="AB27" s="124" t="s">
        <v>169</v>
      </c>
      <c r="AC27" s="124" t="s">
        <v>169</v>
      </c>
      <c r="AD27" s="124" t="s">
        <v>169</v>
      </c>
      <c r="AE27" s="124" t="s">
        <v>169</v>
      </c>
      <c r="AF27" s="124" t="s">
        <v>169</v>
      </c>
      <c r="AG27" s="124" t="s">
        <v>169</v>
      </c>
      <c r="AH27" s="124" t="s">
        <v>169</v>
      </c>
      <c r="AI27" s="124" t="s">
        <v>169</v>
      </c>
      <c r="AJ27" s="124" t="s">
        <v>169</v>
      </c>
      <c r="AK27" s="124" t="s">
        <v>169</v>
      </c>
      <c r="AL27" s="124" t="s">
        <v>169</v>
      </c>
      <c r="AM27" s="124" t="s">
        <v>169</v>
      </c>
      <c r="AN27" s="124" t="s">
        <v>169</v>
      </c>
      <c r="AO27" s="124" t="s">
        <v>169</v>
      </c>
      <c r="AP27" s="124" t="s">
        <v>169</v>
      </c>
      <c r="AQ27" s="124" t="s">
        <v>169</v>
      </c>
      <c r="AR27" s="124" t="s">
        <v>169</v>
      </c>
      <c r="AS27" s="124" t="s">
        <v>169</v>
      </c>
      <c r="AT27" s="124" t="s">
        <v>169</v>
      </c>
      <c r="AU27" s="124"/>
      <c r="AV27" s="124"/>
      <c r="AW27" s="124"/>
      <c r="AX27" s="124"/>
      <c r="AY27" s="124"/>
      <c r="AZ27" s="124"/>
      <c r="BA27" s="124"/>
    </row>
    <row r="28" spans="1:67">
      <c r="F28" s="133"/>
      <c r="H28" s="129" t="str">
        <f t="shared" ref="H28:AM28" si="4">H3</f>
        <v>Month 1</v>
      </c>
      <c r="I28" s="129" t="str">
        <f t="shared" si="4"/>
        <v>Month 2</v>
      </c>
      <c r="J28" s="129" t="str">
        <f t="shared" si="4"/>
        <v>Month 3</v>
      </c>
      <c r="K28" s="129" t="str">
        <f t="shared" si="4"/>
        <v>Month 4</v>
      </c>
      <c r="L28" s="129" t="str">
        <f t="shared" si="4"/>
        <v>Month 5</v>
      </c>
      <c r="M28" s="129" t="str">
        <f t="shared" si="4"/>
        <v>Month 6</v>
      </c>
      <c r="N28" s="129" t="str">
        <f t="shared" si="4"/>
        <v>Month 7</v>
      </c>
      <c r="O28" s="129" t="str">
        <f t="shared" si="4"/>
        <v>Month 8</v>
      </c>
      <c r="P28" s="129" t="str">
        <f t="shared" si="4"/>
        <v>Month 9</v>
      </c>
      <c r="Q28" s="129" t="str">
        <f t="shared" si="4"/>
        <v>Month 10</v>
      </c>
      <c r="R28" s="129" t="str">
        <f t="shared" si="4"/>
        <v>Month 11</v>
      </c>
      <c r="S28" s="129" t="str">
        <f t="shared" si="4"/>
        <v>Month 12</v>
      </c>
      <c r="T28" s="129" t="str">
        <f t="shared" si="4"/>
        <v>Month 13</v>
      </c>
      <c r="U28" s="129" t="str">
        <f t="shared" si="4"/>
        <v>Month 14</v>
      </c>
      <c r="V28" s="129" t="str">
        <f t="shared" si="4"/>
        <v>Month 15</v>
      </c>
      <c r="W28" s="129" t="str">
        <f t="shared" si="4"/>
        <v>Month 16</v>
      </c>
      <c r="X28" s="129" t="str">
        <f t="shared" si="4"/>
        <v>Month 17</v>
      </c>
      <c r="Y28" s="129" t="str">
        <f t="shared" si="4"/>
        <v>Month 18</v>
      </c>
      <c r="Z28" s="129" t="str">
        <f t="shared" si="4"/>
        <v>Month 19</v>
      </c>
      <c r="AA28" s="129" t="str">
        <f t="shared" si="4"/>
        <v>Month 20</v>
      </c>
      <c r="AB28" s="129" t="str">
        <f t="shared" si="4"/>
        <v>Month 21</v>
      </c>
      <c r="AC28" s="129" t="str">
        <f t="shared" si="4"/>
        <v>Month 22</v>
      </c>
      <c r="AD28" s="129" t="str">
        <f t="shared" si="4"/>
        <v>Month 23</v>
      </c>
      <c r="AE28" s="129" t="str">
        <f t="shared" si="4"/>
        <v>Month 24</v>
      </c>
      <c r="AF28" s="129" t="str">
        <f t="shared" si="4"/>
        <v>Month 25</v>
      </c>
      <c r="AG28" s="129" t="str">
        <f t="shared" si="4"/>
        <v>Month 26</v>
      </c>
      <c r="AH28" s="129" t="str">
        <f t="shared" si="4"/>
        <v>Month 27</v>
      </c>
      <c r="AI28" s="129" t="str">
        <f t="shared" si="4"/>
        <v>Month 28</v>
      </c>
      <c r="AJ28" s="129" t="str">
        <f t="shared" si="4"/>
        <v>Month 29</v>
      </c>
      <c r="AK28" s="129" t="str">
        <f t="shared" si="4"/>
        <v>Month 30</v>
      </c>
      <c r="AL28" s="129" t="str">
        <f t="shared" si="4"/>
        <v>Month 31</v>
      </c>
      <c r="AM28" s="129" t="str">
        <f t="shared" si="4"/>
        <v>Month 32</v>
      </c>
      <c r="AN28" s="129" t="str">
        <f t="shared" ref="AN28:BH28" si="5">AN3</f>
        <v>Month 33</v>
      </c>
      <c r="AO28" s="129" t="str">
        <f t="shared" si="5"/>
        <v>Month 34</v>
      </c>
      <c r="AP28" s="129" t="str">
        <f t="shared" si="5"/>
        <v>Month 35</v>
      </c>
      <c r="AQ28" s="129" t="str">
        <f t="shared" si="5"/>
        <v>Month 36</v>
      </c>
      <c r="AR28" s="129" t="str">
        <f t="shared" si="5"/>
        <v>Month 37</v>
      </c>
      <c r="AS28" s="129" t="str">
        <f t="shared" si="5"/>
        <v>Month 38</v>
      </c>
      <c r="AT28" s="129" t="str">
        <f t="shared" si="5"/>
        <v>Month 39</v>
      </c>
      <c r="AU28" s="129" t="str">
        <f t="shared" si="5"/>
        <v>Month 40</v>
      </c>
      <c r="AV28" s="129" t="str">
        <f t="shared" si="5"/>
        <v>Month 41</v>
      </c>
      <c r="AW28" s="129" t="str">
        <f t="shared" si="5"/>
        <v>Month 42</v>
      </c>
      <c r="AX28" s="129" t="str">
        <f t="shared" si="5"/>
        <v>Month 43</v>
      </c>
      <c r="AY28" s="129" t="str">
        <f t="shared" si="5"/>
        <v>Month 44</v>
      </c>
      <c r="AZ28" s="129" t="str">
        <f t="shared" si="5"/>
        <v>Month 45</v>
      </c>
      <c r="BA28" s="129" t="str">
        <f t="shared" si="5"/>
        <v>Month 46</v>
      </c>
      <c r="BB28" s="129" t="str">
        <f t="shared" si="5"/>
        <v>Month 47</v>
      </c>
      <c r="BC28" s="129" t="str">
        <f t="shared" si="5"/>
        <v>Month 48</v>
      </c>
      <c r="BD28" s="129" t="str">
        <f t="shared" si="5"/>
        <v>Month 49</v>
      </c>
      <c r="BE28" s="129" t="str">
        <f t="shared" si="5"/>
        <v>Month 50</v>
      </c>
      <c r="BF28" s="129" t="str">
        <f t="shared" si="5"/>
        <v>Month 51</v>
      </c>
      <c r="BG28" s="129" t="str">
        <f t="shared" si="5"/>
        <v>Month 52</v>
      </c>
      <c r="BH28" s="129" t="str">
        <f t="shared" si="5"/>
        <v>Month 53</v>
      </c>
      <c r="BI28" s="6" t="s">
        <v>55</v>
      </c>
      <c r="BJ28" s="6" t="s">
        <v>56</v>
      </c>
      <c r="BK28" s="6" t="s">
        <v>57</v>
      </c>
      <c r="BL28" s="6" t="s">
        <v>58</v>
      </c>
      <c r="BM28" s="6" t="s">
        <v>59</v>
      </c>
      <c r="BN28" s="6" t="s">
        <v>60</v>
      </c>
      <c r="BO28" s="6" t="s">
        <v>61</v>
      </c>
    </row>
    <row r="29" spans="1:67">
      <c r="C29" s="134"/>
      <c r="K29" s="130"/>
      <c r="L29" s="130"/>
      <c r="M29" s="130"/>
      <c r="N29" s="130"/>
      <c r="O29" s="130"/>
      <c r="P29" s="130"/>
      <c r="Q29" s="130"/>
      <c r="R29" s="130"/>
      <c r="S29" s="130"/>
      <c r="T29" s="130"/>
      <c r="U29" s="130"/>
      <c r="V29" s="130"/>
      <c r="W29" s="130"/>
      <c r="X29" s="130"/>
      <c r="Y29" s="130"/>
      <c r="Z29" s="130"/>
      <c r="AA29" s="130"/>
      <c r="AB29" s="130"/>
      <c r="AC29" s="130"/>
      <c r="AD29" s="130"/>
      <c r="AE29" s="130"/>
      <c r="AF29" s="130"/>
      <c r="AG29" s="130"/>
      <c r="AH29" s="130"/>
      <c r="AI29" s="130"/>
      <c r="AJ29" s="130"/>
      <c r="AK29" s="130"/>
      <c r="AL29" s="130"/>
      <c r="AM29" s="130"/>
      <c r="AN29" s="130"/>
      <c r="AO29" s="130"/>
      <c r="AP29" s="130"/>
      <c r="AQ29" s="130"/>
      <c r="AR29" s="130"/>
      <c r="AS29" s="130"/>
      <c r="AT29" s="130"/>
    </row>
    <row r="30" spans="1:67">
      <c r="G30" s="123">
        <v>1</v>
      </c>
      <c r="H30" s="130">
        <f t="shared" ref="H30:AT30" si="6">H4*$F4</f>
        <v>0</v>
      </c>
      <c r="I30" s="130">
        <f t="shared" si="6"/>
        <v>0</v>
      </c>
      <c r="J30" s="130">
        <f t="shared" si="6"/>
        <v>0</v>
      </c>
      <c r="K30" s="130">
        <f t="shared" si="6"/>
        <v>0</v>
      </c>
      <c r="L30" s="130">
        <f t="shared" si="6"/>
        <v>5208.3333333333339</v>
      </c>
      <c r="M30" s="130">
        <f t="shared" si="6"/>
        <v>5208.3333333333339</v>
      </c>
      <c r="N30" s="130">
        <f t="shared" si="6"/>
        <v>5208.3333333333339</v>
      </c>
      <c r="O30" s="130">
        <f t="shared" si="6"/>
        <v>5208.3333333333339</v>
      </c>
      <c r="P30" s="130">
        <f t="shared" si="6"/>
        <v>5208.3333333333339</v>
      </c>
      <c r="Q30" s="130">
        <f t="shared" si="6"/>
        <v>5208.3333333333339</v>
      </c>
      <c r="R30" s="130">
        <f t="shared" si="6"/>
        <v>5208.3333333333339</v>
      </c>
      <c r="S30" s="130">
        <f t="shared" si="6"/>
        <v>5208.3333333333339</v>
      </c>
      <c r="T30" s="130">
        <f t="shared" si="6"/>
        <v>5208.3333333333339</v>
      </c>
      <c r="U30" s="130">
        <f t="shared" si="6"/>
        <v>5208.3333333333339</v>
      </c>
      <c r="V30" s="130">
        <f t="shared" si="6"/>
        <v>5208.3333333333339</v>
      </c>
      <c r="W30" s="130">
        <f t="shared" si="6"/>
        <v>5208.3333333333339</v>
      </c>
      <c r="X30" s="130">
        <f t="shared" si="6"/>
        <v>5208.3333333333339</v>
      </c>
      <c r="Y30" s="130">
        <f t="shared" si="6"/>
        <v>5208.3333333333339</v>
      </c>
      <c r="Z30" s="130">
        <f t="shared" si="6"/>
        <v>5208.3333333333339</v>
      </c>
      <c r="AA30" s="130">
        <f t="shared" si="6"/>
        <v>5208.3333333333339</v>
      </c>
      <c r="AB30" s="130">
        <f t="shared" si="6"/>
        <v>5208.3333333333339</v>
      </c>
      <c r="AC30" s="130">
        <f t="shared" si="6"/>
        <v>5208.3333333333339</v>
      </c>
      <c r="AD30" s="130">
        <f t="shared" si="6"/>
        <v>5208.3333333333339</v>
      </c>
      <c r="AE30" s="130">
        <f t="shared" si="6"/>
        <v>5208.3333333333339</v>
      </c>
      <c r="AF30" s="130">
        <f t="shared" si="6"/>
        <v>5208.3333333333339</v>
      </c>
      <c r="AG30" s="130">
        <f t="shared" si="6"/>
        <v>5208.3333333333339</v>
      </c>
      <c r="AH30" s="130">
        <f t="shared" si="6"/>
        <v>5208.3333333333339</v>
      </c>
      <c r="AI30" s="130">
        <f t="shared" si="6"/>
        <v>5208.3333333333339</v>
      </c>
      <c r="AJ30" s="130">
        <f t="shared" si="6"/>
        <v>5208.3333333333339</v>
      </c>
      <c r="AK30" s="130">
        <f t="shared" si="6"/>
        <v>5208.3333333333339</v>
      </c>
      <c r="AL30" s="130">
        <f t="shared" si="6"/>
        <v>5208.3333333333339</v>
      </c>
      <c r="AM30" s="130">
        <f t="shared" si="6"/>
        <v>5208.3333333333339</v>
      </c>
      <c r="AN30" s="130">
        <f t="shared" si="6"/>
        <v>5208.3333333333339</v>
      </c>
      <c r="AO30" s="130">
        <f t="shared" si="6"/>
        <v>5208.3333333333339</v>
      </c>
      <c r="AP30" s="130">
        <f t="shared" si="6"/>
        <v>5208.3333333333339</v>
      </c>
      <c r="AQ30" s="130">
        <f t="shared" si="6"/>
        <v>5208.3333333333339</v>
      </c>
      <c r="AR30" s="130">
        <f t="shared" si="6"/>
        <v>5208.3333333333339</v>
      </c>
      <c r="AS30" s="130">
        <f t="shared" si="6"/>
        <v>5208.3333333333339</v>
      </c>
      <c r="AT30" s="130">
        <f t="shared" si="6"/>
        <v>5208.3333333333339</v>
      </c>
      <c r="AU30" s="130">
        <f t="shared" ref="AU30:BH30" si="7">AU4*$F4</f>
        <v>5208.3333333333339</v>
      </c>
      <c r="AV30" s="130">
        <f t="shared" si="7"/>
        <v>5208.3333333333339</v>
      </c>
      <c r="AW30" s="130">
        <f t="shared" si="7"/>
        <v>5208.3333333333339</v>
      </c>
      <c r="AX30" s="130">
        <f t="shared" si="7"/>
        <v>5208.3333333333339</v>
      </c>
      <c r="AY30" s="130">
        <f t="shared" si="7"/>
        <v>5208.3333333333339</v>
      </c>
      <c r="AZ30" s="130">
        <f t="shared" si="7"/>
        <v>5208.3333333333339</v>
      </c>
      <c r="BA30" s="130">
        <f t="shared" si="7"/>
        <v>5208.3333333333339</v>
      </c>
      <c r="BB30" s="130">
        <f t="shared" si="7"/>
        <v>5208.3333333333339</v>
      </c>
      <c r="BC30" s="130">
        <f t="shared" si="7"/>
        <v>5208.3333333333339</v>
      </c>
      <c r="BD30" s="130">
        <f t="shared" si="7"/>
        <v>5208.3333333333339</v>
      </c>
      <c r="BE30" s="130">
        <f t="shared" si="7"/>
        <v>5208.3333333333339</v>
      </c>
      <c r="BF30" s="130">
        <f t="shared" si="7"/>
        <v>5208.3333333333339</v>
      </c>
      <c r="BG30" s="130">
        <f t="shared" si="7"/>
        <v>5208.3333333333339</v>
      </c>
      <c r="BH30" s="130">
        <f t="shared" si="7"/>
        <v>5208.3333333333339</v>
      </c>
      <c r="BI30" s="130">
        <f t="shared" ref="BI30:BO42" si="8">BI4*$F4</f>
        <v>5208.3333333333339</v>
      </c>
      <c r="BJ30" s="130">
        <f t="shared" si="8"/>
        <v>5208.3333333333339</v>
      </c>
      <c r="BK30" s="130">
        <f t="shared" si="8"/>
        <v>5208.3333333333339</v>
      </c>
      <c r="BL30" s="130">
        <f t="shared" si="8"/>
        <v>5208.3333333333339</v>
      </c>
      <c r="BM30" s="130">
        <f t="shared" si="8"/>
        <v>5208.3333333333339</v>
      </c>
      <c r="BN30" s="130">
        <f t="shared" si="8"/>
        <v>5208.3333333333339</v>
      </c>
      <c r="BO30" s="130">
        <f t="shared" si="8"/>
        <v>5208.3333333333339</v>
      </c>
    </row>
    <row r="31" spans="1:67">
      <c r="G31" s="123">
        <v>2</v>
      </c>
      <c r="H31" s="130">
        <f t="shared" ref="H31:AT31" si="9">H5*$F5</f>
        <v>1666.6666666666667</v>
      </c>
      <c r="I31" s="130">
        <f t="shared" si="9"/>
        <v>6666.666666666667</v>
      </c>
      <c r="J31" s="130">
        <f t="shared" si="9"/>
        <v>6666.666666666667</v>
      </c>
      <c r="K31" s="130">
        <f t="shared" si="9"/>
        <v>6666.666666666667</v>
      </c>
      <c r="L31" s="130">
        <f t="shared" si="9"/>
        <v>6666.666666666667</v>
      </c>
      <c r="M31" s="130">
        <f t="shared" si="9"/>
        <v>6666.666666666667</v>
      </c>
      <c r="N31" s="130">
        <f t="shared" si="9"/>
        <v>6666.666666666667</v>
      </c>
      <c r="O31" s="130">
        <f t="shared" si="9"/>
        <v>6666.666666666667</v>
      </c>
      <c r="P31" s="130">
        <f t="shared" si="9"/>
        <v>6666.666666666667</v>
      </c>
      <c r="Q31" s="130">
        <f t="shared" si="9"/>
        <v>6666.666666666667</v>
      </c>
      <c r="R31" s="130">
        <f t="shared" si="9"/>
        <v>6666.666666666667</v>
      </c>
      <c r="S31" s="130">
        <f t="shared" si="9"/>
        <v>6666.666666666667</v>
      </c>
      <c r="T31" s="130">
        <f t="shared" si="9"/>
        <v>6666.666666666667</v>
      </c>
      <c r="U31" s="130">
        <f t="shared" si="9"/>
        <v>6666.666666666667</v>
      </c>
      <c r="V31" s="130">
        <f t="shared" si="9"/>
        <v>6666.666666666667</v>
      </c>
      <c r="W31" s="130">
        <f t="shared" si="9"/>
        <v>6666.666666666667</v>
      </c>
      <c r="X31" s="130">
        <f t="shared" si="9"/>
        <v>6666.666666666667</v>
      </c>
      <c r="Y31" s="130">
        <f t="shared" si="9"/>
        <v>6666.666666666667</v>
      </c>
      <c r="Z31" s="130">
        <f t="shared" si="9"/>
        <v>6666.666666666667</v>
      </c>
      <c r="AA31" s="130">
        <f t="shared" si="9"/>
        <v>6666.666666666667</v>
      </c>
      <c r="AB31" s="130">
        <f t="shared" si="9"/>
        <v>6666.666666666667</v>
      </c>
      <c r="AC31" s="130">
        <f t="shared" si="9"/>
        <v>6666.666666666667</v>
      </c>
      <c r="AD31" s="130">
        <f t="shared" si="9"/>
        <v>6666.666666666667</v>
      </c>
      <c r="AE31" s="130">
        <f t="shared" si="9"/>
        <v>6666.666666666667</v>
      </c>
      <c r="AF31" s="130">
        <f t="shared" si="9"/>
        <v>6666.666666666667</v>
      </c>
      <c r="AG31" s="130">
        <f t="shared" si="9"/>
        <v>6666.666666666667</v>
      </c>
      <c r="AH31" s="130">
        <f t="shared" si="9"/>
        <v>6666.666666666667</v>
      </c>
      <c r="AI31" s="130">
        <f t="shared" si="9"/>
        <v>6666.666666666667</v>
      </c>
      <c r="AJ31" s="130">
        <f t="shared" si="9"/>
        <v>6666.666666666667</v>
      </c>
      <c r="AK31" s="130">
        <f t="shared" si="9"/>
        <v>6666.666666666667</v>
      </c>
      <c r="AL31" s="130">
        <f t="shared" si="9"/>
        <v>6666.666666666667</v>
      </c>
      <c r="AM31" s="130">
        <f t="shared" si="9"/>
        <v>6666.666666666667</v>
      </c>
      <c r="AN31" s="130">
        <f t="shared" si="9"/>
        <v>6666.666666666667</v>
      </c>
      <c r="AO31" s="130">
        <f t="shared" si="9"/>
        <v>6666.666666666667</v>
      </c>
      <c r="AP31" s="130">
        <f t="shared" si="9"/>
        <v>6666.666666666667</v>
      </c>
      <c r="AQ31" s="130">
        <f t="shared" si="9"/>
        <v>6666.666666666667</v>
      </c>
      <c r="AR31" s="130">
        <f t="shared" si="9"/>
        <v>6666.666666666667</v>
      </c>
      <c r="AS31" s="130">
        <f t="shared" si="9"/>
        <v>6666.666666666667</v>
      </c>
      <c r="AT31" s="130">
        <f t="shared" si="9"/>
        <v>6666.666666666667</v>
      </c>
      <c r="AU31" s="130">
        <f t="shared" ref="AU31:BH31" si="10">AU5*$F5</f>
        <v>6666.666666666667</v>
      </c>
      <c r="AV31" s="130">
        <f t="shared" si="10"/>
        <v>6666.666666666667</v>
      </c>
      <c r="AW31" s="130">
        <f t="shared" si="10"/>
        <v>6666.666666666667</v>
      </c>
      <c r="AX31" s="130">
        <f t="shared" si="10"/>
        <v>6666.666666666667</v>
      </c>
      <c r="AY31" s="130">
        <f t="shared" si="10"/>
        <v>6666.666666666667</v>
      </c>
      <c r="AZ31" s="130">
        <f t="shared" si="10"/>
        <v>6666.666666666667</v>
      </c>
      <c r="BA31" s="130">
        <f t="shared" si="10"/>
        <v>6666.666666666667</v>
      </c>
      <c r="BB31" s="130">
        <f t="shared" si="10"/>
        <v>6666.666666666667</v>
      </c>
      <c r="BC31" s="130">
        <f t="shared" si="10"/>
        <v>6666.666666666667</v>
      </c>
      <c r="BD31" s="130">
        <f t="shared" si="10"/>
        <v>6666.666666666667</v>
      </c>
      <c r="BE31" s="130">
        <f t="shared" si="10"/>
        <v>6666.666666666667</v>
      </c>
      <c r="BF31" s="130">
        <f t="shared" si="10"/>
        <v>6666.666666666667</v>
      </c>
      <c r="BG31" s="130">
        <f t="shared" si="10"/>
        <v>6666.666666666667</v>
      </c>
      <c r="BH31" s="130">
        <f t="shared" si="10"/>
        <v>6666.666666666667</v>
      </c>
      <c r="BI31" s="130">
        <f t="shared" si="8"/>
        <v>6666.666666666667</v>
      </c>
      <c r="BJ31" s="130">
        <f t="shared" si="8"/>
        <v>6666.666666666667</v>
      </c>
      <c r="BK31" s="130">
        <f t="shared" si="8"/>
        <v>6666.666666666667</v>
      </c>
      <c r="BL31" s="130">
        <f t="shared" si="8"/>
        <v>6666.666666666667</v>
      </c>
      <c r="BM31" s="130">
        <f t="shared" si="8"/>
        <v>6666.666666666667</v>
      </c>
      <c r="BN31" s="130">
        <f t="shared" si="8"/>
        <v>6666.666666666667</v>
      </c>
      <c r="BO31" s="130">
        <f t="shared" si="8"/>
        <v>6666.666666666667</v>
      </c>
    </row>
    <row r="32" spans="1:67">
      <c r="G32" s="123">
        <v>3</v>
      </c>
      <c r="H32" s="130">
        <f t="shared" ref="H32:AT32" si="11">H6*$F6</f>
        <v>0</v>
      </c>
      <c r="I32" s="130">
        <f t="shared" si="11"/>
        <v>0</v>
      </c>
      <c r="J32" s="130">
        <f t="shared" si="11"/>
        <v>0</v>
      </c>
      <c r="K32" s="130">
        <f t="shared" si="11"/>
        <v>0</v>
      </c>
      <c r="L32" s="130">
        <f t="shared" si="11"/>
        <v>2083.3333333333335</v>
      </c>
      <c r="M32" s="130">
        <f t="shared" si="11"/>
        <v>2083.3333333333335</v>
      </c>
      <c r="N32" s="130">
        <f t="shared" si="11"/>
        <v>4166.666666666667</v>
      </c>
      <c r="O32" s="130">
        <f t="shared" si="11"/>
        <v>4166.666666666667</v>
      </c>
      <c r="P32" s="130">
        <f t="shared" si="11"/>
        <v>4166.666666666667</v>
      </c>
      <c r="Q32" s="130">
        <f t="shared" si="11"/>
        <v>4166.666666666667</v>
      </c>
      <c r="R32" s="130">
        <f t="shared" si="11"/>
        <v>4166.666666666667</v>
      </c>
      <c r="S32" s="130">
        <f t="shared" si="11"/>
        <v>4166.666666666667</v>
      </c>
      <c r="T32" s="130">
        <f t="shared" si="11"/>
        <v>4166.666666666667</v>
      </c>
      <c r="U32" s="130">
        <f t="shared" si="11"/>
        <v>4166.666666666667</v>
      </c>
      <c r="V32" s="130">
        <f t="shared" si="11"/>
        <v>4166.666666666667</v>
      </c>
      <c r="W32" s="130">
        <f t="shared" si="11"/>
        <v>4166.666666666667</v>
      </c>
      <c r="X32" s="130">
        <f t="shared" si="11"/>
        <v>4166.666666666667</v>
      </c>
      <c r="Y32" s="130">
        <f t="shared" si="11"/>
        <v>4166.666666666667</v>
      </c>
      <c r="Z32" s="130">
        <f t="shared" si="11"/>
        <v>4166.666666666667</v>
      </c>
      <c r="AA32" s="130">
        <f t="shared" si="11"/>
        <v>4166.666666666667</v>
      </c>
      <c r="AB32" s="130">
        <f t="shared" si="11"/>
        <v>4166.666666666667</v>
      </c>
      <c r="AC32" s="130">
        <f t="shared" si="11"/>
        <v>4166.666666666667</v>
      </c>
      <c r="AD32" s="130">
        <f t="shared" si="11"/>
        <v>8333.3333333333339</v>
      </c>
      <c r="AE32" s="130">
        <f t="shared" si="11"/>
        <v>8333.3333333333339</v>
      </c>
      <c r="AF32" s="130">
        <f t="shared" si="11"/>
        <v>8333.3333333333339</v>
      </c>
      <c r="AG32" s="130">
        <f t="shared" si="11"/>
        <v>8333.3333333333339</v>
      </c>
      <c r="AH32" s="130">
        <f t="shared" si="11"/>
        <v>8333.3333333333339</v>
      </c>
      <c r="AI32" s="130">
        <f t="shared" si="11"/>
        <v>8333.3333333333339</v>
      </c>
      <c r="AJ32" s="130">
        <f t="shared" si="11"/>
        <v>8333.3333333333339</v>
      </c>
      <c r="AK32" s="130">
        <f t="shared" si="11"/>
        <v>8333.3333333333339</v>
      </c>
      <c r="AL32" s="130">
        <f t="shared" si="11"/>
        <v>8333.3333333333339</v>
      </c>
      <c r="AM32" s="130">
        <f t="shared" si="11"/>
        <v>8333.3333333333339</v>
      </c>
      <c r="AN32" s="130">
        <f t="shared" si="11"/>
        <v>8333.3333333333339</v>
      </c>
      <c r="AO32" s="130">
        <f t="shared" si="11"/>
        <v>8333.3333333333339</v>
      </c>
      <c r="AP32" s="130">
        <f t="shared" si="11"/>
        <v>8333.3333333333339</v>
      </c>
      <c r="AQ32" s="130">
        <f t="shared" si="11"/>
        <v>8333.3333333333339</v>
      </c>
      <c r="AR32" s="130">
        <f t="shared" si="11"/>
        <v>8333.3333333333339</v>
      </c>
      <c r="AS32" s="130">
        <f t="shared" si="11"/>
        <v>8333.3333333333339</v>
      </c>
      <c r="AT32" s="130">
        <f t="shared" si="11"/>
        <v>10416.666666666668</v>
      </c>
      <c r="AU32" s="130">
        <f t="shared" ref="AU32:BH32" si="12">AU6*$F6</f>
        <v>10416.666666666668</v>
      </c>
      <c r="AV32" s="130">
        <f t="shared" si="12"/>
        <v>10416.666666666668</v>
      </c>
      <c r="AW32" s="130">
        <f t="shared" si="12"/>
        <v>14583.333333333334</v>
      </c>
      <c r="AX32" s="130">
        <f t="shared" si="12"/>
        <v>14583.333333333334</v>
      </c>
      <c r="AY32" s="130">
        <f t="shared" si="12"/>
        <v>14583.333333333334</v>
      </c>
      <c r="AZ32" s="130">
        <f t="shared" si="12"/>
        <v>14583.333333333334</v>
      </c>
      <c r="BA32" s="130">
        <f t="shared" si="12"/>
        <v>14583.333333333334</v>
      </c>
      <c r="BB32" s="130">
        <f t="shared" si="12"/>
        <v>14583.333333333334</v>
      </c>
      <c r="BC32" s="130">
        <f t="shared" si="12"/>
        <v>14583.333333333334</v>
      </c>
      <c r="BD32" s="130">
        <f t="shared" si="12"/>
        <v>14583.333333333334</v>
      </c>
      <c r="BE32" s="130">
        <f t="shared" si="12"/>
        <v>14583.333333333334</v>
      </c>
      <c r="BF32" s="130">
        <f t="shared" si="12"/>
        <v>14583.333333333334</v>
      </c>
      <c r="BG32" s="130">
        <f t="shared" si="12"/>
        <v>14583.333333333334</v>
      </c>
      <c r="BH32" s="130">
        <f t="shared" si="12"/>
        <v>14583.333333333334</v>
      </c>
      <c r="BI32" s="130">
        <f t="shared" si="8"/>
        <v>14583.333333333334</v>
      </c>
      <c r="BJ32" s="130">
        <f t="shared" si="8"/>
        <v>18750</v>
      </c>
      <c r="BK32" s="130">
        <f t="shared" si="8"/>
        <v>18750</v>
      </c>
      <c r="BL32" s="130">
        <f t="shared" si="8"/>
        <v>18750</v>
      </c>
      <c r="BM32" s="130">
        <f t="shared" si="8"/>
        <v>18750</v>
      </c>
      <c r="BN32" s="130">
        <f t="shared" si="8"/>
        <v>18750</v>
      </c>
      <c r="BO32" s="130">
        <f t="shared" si="8"/>
        <v>18750</v>
      </c>
    </row>
    <row r="33" spans="1:67">
      <c r="G33" s="123">
        <v>4</v>
      </c>
      <c r="H33" s="130">
        <f t="shared" ref="H33:AT33" si="13">H7*$F7</f>
        <v>0</v>
      </c>
      <c r="I33" s="130">
        <f t="shared" si="13"/>
        <v>0</v>
      </c>
      <c r="J33" s="130">
        <f t="shared" si="13"/>
        <v>0</v>
      </c>
      <c r="K33" s="130">
        <f t="shared" si="13"/>
        <v>0</v>
      </c>
      <c r="L33" s="130">
        <f t="shared" si="13"/>
        <v>5208.3333333333339</v>
      </c>
      <c r="M33" s="130">
        <f t="shared" si="13"/>
        <v>5208.3333333333339</v>
      </c>
      <c r="N33" s="130">
        <f t="shared" si="13"/>
        <v>5208.3333333333339</v>
      </c>
      <c r="O33" s="130">
        <f t="shared" si="13"/>
        <v>5208.3333333333339</v>
      </c>
      <c r="P33" s="130">
        <f t="shared" si="13"/>
        <v>5208.3333333333339</v>
      </c>
      <c r="Q33" s="130">
        <f t="shared" si="13"/>
        <v>5208.3333333333339</v>
      </c>
      <c r="R33" s="130">
        <f t="shared" si="13"/>
        <v>5208.3333333333339</v>
      </c>
      <c r="S33" s="130">
        <f t="shared" si="13"/>
        <v>5208.3333333333339</v>
      </c>
      <c r="T33" s="130">
        <f t="shared" si="13"/>
        <v>5208.3333333333339</v>
      </c>
      <c r="U33" s="130">
        <f t="shared" si="13"/>
        <v>5208.3333333333339</v>
      </c>
      <c r="V33" s="130">
        <f t="shared" si="13"/>
        <v>5208.3333333333339</v>
      </c>
      <c r="W33" s="130">
        <f t="shared" si="13"/>
        <v>5208.3333333333339</v>
      </c>
      <c r="X33" s="130">
        <f t="shared" si="13"/>
        <v>5208.3333333333339</v>
      </c>
      <c r="Y33" s="130">
        <f t="shared" si="13"/>
        <v>5208.3333333333339</v>
      </c>
      <c r="Z33" s="130">
        <f t="shared" si="13"/>
        <v>5208.3333333333339</v>
      </c>
      <c r="AA33" s="130">
        <f t="shared" si="13"/>
        <v>5208.3333333333339</v>
      </c>
      <c r="AB33" s="130">
        <f t="shared" si="13"/>
        <v>5208.3333333333339</v>
      </c>
      <c r="AC33" s="130">
        <f t="shared" si="13"/>
        <v>5208.3333333333339</v>
      </c>
      <c r="AD33" s="130">
        <f t="shared" si="13"/>
        <v>5208.3333333333339</v>
      </c>
      <c r="AE33" s="130">
        <f t="shared" si="13"/>
        <v>5208.3333333333339</v>
      </c>
      <c r="AF33" s="130">
        <f t="shared" si="13"/>
        <v>5208.3333333333339</v>
      </c>
      <c r="AG33" s="130">
        <f t="shared" si="13"/>
        <v>5208.3333333333339</v>
      </c>
      <c r="AH33" s="130">
        <f t="shared" si="13"/>
        <v>5208.3333333333339</v>
      </c>
      <c r="AI33" s="130">
        <f t="shared" si="13"/>
        <v>5208.3333333333339</v>
      </c>
      <c r="AJ33" s="130">
        <f t="shared" si="13"/>
        <v>5208.3333333333339</v>
      </c>
      <c r="AK33" s="130">
        <f t="shared" si="13"/>
        <v>5208.3333333333339</v>
      </c>
      <c r="AL33" s="130">
        <f t="shared" si="13"/>
        <v>5208.3333333333339</v>
      </c>
      <c r="AM33" s="130">
        <f t="shared" si="13"/>
        <v>5208.3333333333339</v>
      </c>
      <c r="AN33" s="130">
        <f t="shared" si="13"/>
        <v>5208.3333333333339</v>
      </c>
      <c r="AO33" s="130">
        <f t="shared" si="13"/>
        <v>5208.3333333333339</v>
      </c>
      <c r="AP33" s="130">
        <f t="shared" si="13"/>
        <v>5208.3333333333339</v>
      </c>
      <c r="AQ33" s="130">
        <f t="shared" si="13"/>
        <v>5208.3333333333339</v>
      </c>
      <c r="AR33" s="130">
        <f t="shared" si="13"/>
        <v>5208.3333333333339</v>
      </c>
      <c r="AS33" s="130">
        <f t="shared" si="13"/>
        <v>5208.3333333333339</v>
      </c>
      <c r="AT33" s="130">
        <f t="shared" si="13"/>
        <v>5208.3333333333339</v>
      </c>
      <c r="AU33" s="130">
        <f t="shared" ref="AU33:BH33" si="14">AU7*$F7</f>
        <v>5208.3333333333339</v>
      </c>
      <c r="AV33" s="130">
        <f t="shared" si="14"/>
        <v>5208.3333333333339</v>
      </c>
      <c r="AW33" s="130">
        <f t="shared" si="14"/>
        <v>5208.3333333333339</v>
      </c>
      <c r="AX33" s="130">
        <f t="shared" si="14"/>
        <v>5208.3333333333339</v>
      </c>
      <c r="AY33" s="130">
        <f t="shared" si="14"/>
        <v>5208.3333333333339</v>
      </c>
      <c r="AZ33" s="130">
        <f t="shared" si="14"/>
        <v>5208.3333333333339</v>
      </c>
      <c r="BA33" s="130">
        <f t="shared" si="14"/>
        <v>5208.3333333333339</v>
      </c>
      <c r="BB33" s="130">
        <f t="shared" si="14"/>
        <v>5208.3333333333339</v>
      </c>
      <c r="BC33" s="130">
        <f t="shared" si="14"/>
        <v>5208.3333333333339</v>
      </c>
      <c r="BD33" s="130">
        <f t="shared" si="14"/>
        <v>5208.3333333333339</v>
      </c>
      <c r="BE33" s="130">
        <f t="shared" si="14"/>
        <v>5208.3333333333339</v>
      </c>
      <c r="BF33" s="130">
        <f t="shared" si="14"/>
        <v>5208.3333333333339</v>
      </c>
      <c r="BG33" s="130">
        <f t="shared" si="14"/>
        <v>5208.3333333333339</v>
      </c>
      <c r="BH33" s="130">
        <f t="shared" si="14"/>
        <v>5208.3333333333339</v>
      </c>
      <c r="BI33" s="130">
        <f t="shared" si="8"/>
        <v>5208.3333333333339</v>
      </c>
      <c r="BJ33" s="130">
        <f t="shared" si="8"/>
        <v>5208.3333333333339</v>
      </c>
      <c r="BK33" s="130">
        <f t="shared" si="8"/>
        <v>5208.3333333333339</v>
      </c>
      <c r="BL33" s="130">
        <f t="shared" si="8"/>
        <v>5208.3333333333339</v>
      </c>
      <c r="BM33" s="130">
        <f t="shared" si="8"/>
        <v>5208.3333333333339</v>
      </c>
      <c r="BN33" s="130">
        <f t="shared" si="8"/>
        <v>5208.3333333333339</v>
      </c>
      <c r="BO33" s="130">
        <f t="shared" si="8"/>
        <v>5208.3333333333339</v>
      </c>
    </row>
    <row r="34" spans="1:67">
      <c r="G34" s="123">
        <v>5</v>
      </c>
      <c r="H34" s="130">
        <f t="shared" ref="H34:AT34" si="15">H8*$F8</f>
        <v>0</v>
      </c>
      <c r="I34" s="130">
        <f t="shared" si="15"/>
        <v>0</v>
      </c>
      <c r="J34" s="130">
        <f t="shared" si="15"/>
        <v>0</v>
      </c>
      <c r="K34" s="130">
        <f t="shared" si="15"/>
        <v>0</v>
      </c>
      <c r="L34" s="130">
        <f t="shared" si="15"/>
        <v>0</v>
      </c>
      <c r="M34" s="130">
        <f t="shared" si="15"/>
        <v>0</v>
      </c>
      <c r="N34" s="130">
        <f t="shared" si="15"/>
        <v>0</v>
      </c>
      <c r="O34" s="130">
        <f t="shared" si="15"/>
        <v>0</v>
      </c>
      <c r="P34" s="130">
        <f t="shared" si="15"/>
        <v>0</v>
      </c>
      <c r="Q34" s="130">
        <f t="shared" si="15"/>
        <v>0</v>
      </c>
      <c r="R34" s="130">
        <f t="shared" si="15"/>
        <v>0</v>
      </c>
      <c r="S34" s="130">
        <f t="shared" si="15"/>
        <v>0</v>
      </c>
      <c r="T34" s="130">
        <f t="shared" si="15"/>
        <v>3125</v>
      </c>
      <c r="U34" s="130">
        <f t="shared" si="15"/>
        <v>3125</v>
      </c>
      <c r="V34" s="130">
        <f t="shared" si="15"/>
        <v>3125</v>
      </c>
      <c r="W34" s="130">
        <f t="shared" si="15"/>
        <v>3125</v>
      </c>
      <c r="X34" s="130">
        <f t="shared" si="15"/>
        <v>3125</v>
      </c>
      <c r="Y34" s="130">
        <f t="shared" si="15"/>
        <v>3125</v>
      </c>
      <c r="Z34" s="130">
        <f t="shared" si="15"/>
        <v>3125</v>
      </c>
      <c r="AA34" s="130">
        <f t="shared" si="15"/>
        <v>3125</v>
      </c>
      <c r="AB34" s="130">
        <f t="shared" si="15"/>
        <v>3125</v>
      </c>
      <c r="AC34" s="130">
        <f t="shared" si="15"/>
        <v>3125</v>
      </c>
      <c r="AD34" s="130">
        <f t="shared" si="15"/>
        <v>9375</v>
      </c>
      <c r="AE34" s="130">
        <f t="shared" si="15"/>
        <v>9375</v>
      </c>
      <c r="AF34" s="130">
        <f t="shared" si="15"/>
        <v>9375</v>
      </c>
      <c r="AG34" s="130">
        <f t="shared" si="15"/>
        <v>9375</v>
      </c>
      <c r="AH34" s="130">
        <f t="shared" si="15"/>
        <v>9375</v>
      </c>
      <c r="AI34" s="130">
        <f t="shared" si="15"/>
        <v>9375</v>
      </c>
      <c r="AJ34" s="130">
        <f t="shared" si="15"/>
        <v>9375</v>
      </c>
      <c r="AK34" s="130">
        <f t="shared" si="15"/>
        <v>9375</v>
      </c>
      <c r="AL34" s="130">
        <f t="shared" si="15"/>
        <v>9375</v>
      </c>
      <c r="AM34" s="130">
        <f t="shared" si="15"/>
        <v>12500</v>
      </c>
      <c r="AN34" s="130">
        <f t="shared" si="15"/>
        <v>12500</v>
      </c>
      <c r="AO34" s="130">
        <f t="shared" si="15"/>
        <v>12500</v>
      </c>
      <c r="AP34" s="130">
        <f t="shared" si="15"/>
        <v>12500</v>
      </c>
      <c r="AQ34" s="130">
        <f t="shared" si="15"/>
        <v>12500</v>
      </c>
      <c r="AR34" s="130">
        <f t="shared" si="15"/>
        <v>15625</v>
      </c>
      <c r="AS34" s="130">
        <f t="shared" si="15"/>
        <v>15625</v>
      </c>
      <c r="AT34" s="130">
        <f t="shared" si="15"/>
        <v>15625</v>
      </c>
      <c r="AU34" s="130">
        <f t="shared" ref="AU34:BH34" si="16">AU8*$F8</f>
        <v>15625</v>
      </c>
      <c r="AV34" s="130">
        <f t="shared" si="16"/>
        <v>15625</v>
      </c>
      <c r="AW34" s="130">
        <f t="shared" si="16"/>
        <v>15625</v>
      </c>
      <c r="AX34" s="130">
        <f t="shared" si="16"/>
        <v>15625</v>
      </c>
      <c r="AY34" s="130">
        <f t="shared" si="16"/>
        <v>15625</v>
      </c>
      <c r="AZ34" s="130">
        <f t="shared" si="16"/>
        <v>15625</v>
      </c>
      <c r="BA34" s="130">
        <f t="shared" si="16"/>
        <v>15625</v>
      </c>
      <c r="BB34" s="130">
        <f t="shared" si="16"/>
        <v>15625</v>
      </c>
      <c r="BC34" s="130">
        <f t="shared" si="16"/>
        <v>15625</v>
      </c>
      <c r="BD34" s="130">
        <f t="shared" si="16"/>
        <v>18750</v>
      </c>
      <c r="BE34" s="130">
        <f t="shared" si="16"/>
        <v>18750</v>
      </c>
      <c r="BF34" s="130">
        <f t="shared" si="16"/>
        <v>18750</v>
      </c>
      <c r="BG34" s="130">
        <f t="shared" si="16"/>
        <v>18750</v>
      </c>
      <c r="BH34" s="130">
        <f t="shared" si="16"/>
        <v>18750</v>
      </c>
      <c r="BI34" s="130">
        <f t="shared" si="8"/>
        <v>18750</v>
      </c>
      <c r="BJ34" s="130">
        <f t="shared" si="8"/>
        <v>18750</v>
      </c>
      <c r="BK34" s="130">
        <f t="shared" si="8"/>
        <v>18750</v>
      </c>
      <c r="BL34" s="130">
        <f t="shared" si="8"/>
        <v>18750</v>
      </c>
      <c r="BM34" s="130">
        <f t="shared" si="8"/>
        <v>18750</v>
      </c>
      <c r="BN34" s="130">
        <f t="shared" si="8"/>
        <v>18750</v>
      </c>
      <c r="BO34" s="130">
        <f t="shared" si="8"/>
        <v>18750</v>
      </c>
    </row>
    <row r="35" spans="1:67">
      <c r="G35" s="123">
        <v>6</v>
      </c>
      <c r="H35" s="130">
        <f t="shared" ref="H35:AT35" si="17">H9*$F9</f>
        <v>0</v>
      </c>
      <c r="I35" s="130">
        <f t="shared" si="17"/>
        <v>0</v>
      </c>
      <c r="J35" s="130">
        <f t="shared" si="17"/>
        <v>0</v>
      </c>
      <c r="K35" s="130">
        <f t="shared" si="17"/>
        <v>0</v>
      </c>
      <c r="L35" s="130">
        <f t="shared" si="17"/>
        <v>0</v>
      </c>
      <c r="M35" s="130">
        <f t="shared" si="17"/>
        <v>0</v>
      </c>
      <c r="N35" s="130">
        <f t="shared" si="17"/>
        <v>2604.166666666667</v>
      </c>
      <c r="O35" s="130">
        <f t="shared" si="17"/>
        <v>2604.166666666667</v>
      </c>
      <c r="P35" s="130">
        <f t="shared" si="17"/>
        <v>2604.166666666667</v>
      </c>
      <c r="Q35" s="130">
        <f t="shared" si="17"/>
        <v>2604.166666666667</v>
      </c>
      <c r="R35" s="130">
        <f t="shared" si="17"/>
        <v>5208.3333333333339</v>
      </c>
      <c r="S35" s="130">
        <f t="shared" si="17"/>
        <v>5208.3333333333339</v>
      </c>
      <c r="T35" s="130">
        <f t="shared" si="17"/>
        <v>5208.3333333333339</v>
      </c>
      <c r="U35" s="130">
        <f t="shared" si="17"/>
        <v>5208.3333333333339</v>
      </c>
      <c r="V35" s="130">
        <f t="shared" si="17"/>
        <v>5208.3333333333339</v>
      </c>
      <c r="W35" s="130">
        <f t="shared" si="17"/>
        <v>5208.3333333333339</v>
      </c>
      <c r="X35" s="130">
        <f t="shared" si="17"/>
        <v>5208.3333333333339</v>
      </c>
      <c r="Y35" s="130">
        <f t="shared" si="17"/>
        <v>5208.3333333333339</v>
      </c>
      <c r="Z35" s="130">
        <f t="shared" si="17"/>
        <v>5208.3333333333339</v>
      </c>
      <c r="AA35" s="130">
        <f t="shared" si="17"/>
        <v>5208.3333333333339</v>
      </c>
      <c r="AB35" s="130">
        <f t="shared" si="17"/>
        <v>5208.3333333333339</v>
      </c>
      <c r="AC35" s="130">
        <f t="shared" si="17"/>
        <v>5208.3333333333339</v>
      </c>
      <c r="AD35" s="130">
        <f t="shared" si="17"/>
        <v>5208.3333333333339</v>
      </c>
      <c r="AE35" s="130">
        <f t="shared" si="17"/>
        <v>5208.3333333333339</v>
      </c>
      <c r="AF35" s="130">
        <f t="shared" si="17"/>
        <v>5208.3333333333339</v>
      </c>
      <c r="AG35" s="130">
        <f t="shared" si="17"/>
        <v>5208.3333333333339</v>
      </c>
      <c r="AH35" s="130">
        <f t="shared" si="17"/>
        <v>5208.3333333333339</v>
      </c>
      <c r="AI35" s="130">
        <f t="shared" si="17"/>
        <v>5208.3333333333339</v>
      </c>
      <c r="AJ35" s="130">
        <f t="shared" si="17"/>
        <v>5208.3333333333339</v>
      </c>
      <c r="AK35" s="130">
        <f t="shared" si="17"/>
        <v>10416.666666666668</v>
      </c>
      <c r="AL35" s="130">
        <f t="shared" si="17"/>
        <v>10416.666666666668</v>
      </c>
      <c r="AM35" s="130">
        <f t="shared" si="17"/>
        <v>10416.666666666668</v>
      </c>
      <c r="AN35" s="130">
        <f t="shared" si="17"/>
        <v>10416.666666666668</v>
      </c>
      <c r="AO35" s="130">
        <f t="shared" si="17"/>
        <v>10416.666666666668</v>
      </c>
      <c r="AP35" s="130">
        <f t="shared" si="17"/>
        <v>10416.666666666668</v>
      </c>
      <c r="AQ35" s="130">
        <f t="shared" si="17"/>
        <v>10416.666666666668</v>
      </c>
      <c r="AR35" s="130">
        <f t="shared" si="17"/>
        <v>15625.000000000002</v>
      </c>
      <c r="AS35" s="130">
        <f t="shared" si="17"/>
        <v>15625.000000000002</v>
      </c>
      <c r="AT35" s="130">
        <f t="shared" si="17"/>
        <v>15625.000000000002</v>
      </c>
      <c r="AU35" s="130">
        <f t="shared" ref="AU35:BH35" si="18">AU9*$F9</f>
        <v>15625.000000000002</v>
      </c>
      <c r="AV35" s="130">
        <f t="shared" si="18"/>
        <v>15625.000000000002</v>
      </c>
      <c r="AW35" s="130">
        <f t="shared" si="18"/>
        <v>15625.000000000002</v>
      </c>
      <c r="AX35" s="130">
        <f t="shared" si="18"/>
        <v>15625.000000000002</v>
      </c>
      <c r="AY35" s="130">
        <f t="shared" si="18"/>
        <v>15625.000000000002</v>
      </c>
      <c r="AZ35" s="130">
        <f t="shared" si="18"/>
        <v>15625.000000000002</v>
      </c>
      <c r="BA35" s="130">
        <f t="shared" si="18"/>
        <v>15625.000000000002</v>
      </c>
      <c r="BB35" s="130">
        <f t="shared" si="18"/>
        <v>15625.000000000002</v>
      </c>
      <c r="BC35" s="130">
        <f t="shared" si="18"/>
        <v>15625.000000000002</v>
      </c>
      <c r="BD35" s="130">
        <f t="shared" si="18"/>
        <v>20833.333333333336</v>
      </c>
      <c r="BE35" s="130">
        <f t="shared" si="18"/>
        <v>20833.333333333336</v>
      </c>
      <c r="BF35" s="130">
        <f t="shared" si="18"/>
        <v>20833.333333333336</v>
      </c>
      <c r="BG35" s="130">
        <f t="shared" si="18"/>
        <v>20833.333333333336</v>
      </c>
      <c r="BH35" s="130">
        <f t="shared" si="18"/>
        <v>20833.333333333336</v>
      </c>
      <c r="BI35" s="130">
        <f t="shared" si="8"/>
        <v>20833.333333333336</v>
      </c>
      <c r="BJ35" s="130">
        <f t="shared" si="8"/>
        <v>20833.333333333336</v>
      </c>
      <c r="BK35" s="130">
        <f t="shared" si="8"/>
        <v>20833.333333333336</v>
      </c>
      <c r="BL35" s="130">
        <f t="shared" si="8"/>
        <v>20833.333333333336</v>
      </c>
      <c r="BM35" s="130">
        <f t="shared" si="8"/>
        <v>20833.333333333336</v>
      </c>
      <c r="BN35" s="130">
        <f t="shared" si="8"/>
        <v>20833.333333333336</v>
      </c>
      <c r="BO35" s="130">
        <f t="shared" si="8"/>
        <v>20833.333333333336</v>
      </c>
    </row>
    <row r="36" spans="1:67">
      <c r="G36" s="123">
        <v>7</v>
      </c>
      <c r="H36" s="130">
        <f t="shared" ref="H36:AT36" si="19">H10*$F10</f>
        <v>0</v>
      </c>
      <c r="I36" s="130">
        <f t="shared" si="19"/>
        <v>0</v>
      </c>
      <c r="J36" s="130">
        <f t="shared" si="19"/>
        <v>0</v>
      </c>
      <c r="K36" s="130">
        <f t="shared" si="19"/>
        <v>0</v>
      </c>
      <c r="L36" s="130">
        <f t="shared" si="19"/>
        <v>0</v>
      </c>
      <c r="M36" s="130">
        <f t="shared" si="19"/>
        <v>0</v>
      </c>
      <c r="N36" s="130">
        <f t="shared" si="19"/>
        <v>3125</v>
      </c>
      <c r="O36" s="130">
        <f t="shared" si="19"/>
        <v>3125</v>
      </c>
      <c r="P36" s="130">
        <f t="shared" si="19"/>
        <v>3125</v>
      </c>
      <c r="Q36" s="130">
        <f t="shared" si="19"/>
        <v>3125</v>
      </c>
      <c r="R36" s="130">
        <f t="shared" si="19"/>
        <v>6250</v>
      </c>
      <c r="S36" s="130">
        <f t="shared" si="19"/>
        <v>6250</v>
      </c>
      <c r="T36" s="130">
        <f t="shared" si="19"/>
        <v>6250</v>
      </c>
      <c r="U36" s="130">
        <f t="shared" si="19"/>
        <v>6250</v>
      </c>
      <c r="V36" s="130">
        <f t="shared" si="19"/>
        <v>6250</v>
      </c>
      <c r="W36" s="130">
        <f t="shared" si="19"/>
        <v>6250</v>
      </c>
      <c r="X36" s="130">
        <f t="shared" si="19"/>
        <v>6250</v>
      </c>
      <c r="Y36" s="130">
        <f t="shared" si="19"/>
        <v>6250</v>
      </c>
      <c r="Z36" s="130">
        <f t="shared" si="19"/>
        <v>6250</v>
      </c>
      <c r="AA36" s="130">
        <f t="shared" si="19"/>
        <v>6250</v>
      </c>
      <c r="AB36" s="130">
        <f t="shared" si="19"/>
        <v>6250</v>
      </c>
      <c r="AC36" s="130">
        <f t="shared" si="19"/>
        <v>6250</v>
      </c>
      <c r="AD36" s="130">
        <f t="shared" si="19"/>
        <v>12500</v>
      </c>
      <c r="AE36" s="130">
        <f t="shared" si="19"/>
        <v>12500</v>
      </c>
      <c r="AF36" s="130">
        <f t="shared" si="19"/>
        <v>12500</v>
      </c>
      <c r="AG36" s="130">
        <f t="shared" si="19"/>
        <v>12500</v>
      </c>
      <c r="AH36" s="130">
        <f t="shared" si="19"/>
        <v>12500</v>
      </c>
      <c r="AI36" s="130">
        <f t="shared" si="19"/>
        <v>12500</v>
      </c>
      <c r="AJ36" s="130">
        <f t="shared" si="19"/>
        <v>12500</v>
      </c>
      <c r="AK36" s="130">
        <f t="shared" si="19"/>
        <v>12500</v>
      </c>
      <c r="AL36" s="130">
        <f t="shared" si="19"/>
        <v>12500</v>
      </c>
      <c r="AM36" s="130">
        <f t="shared" si="19"/>
        <v>12500</v>
      </c>
      <c r="AN36" s="130">
        <f t="shared" si="19"/>
        <v>12500</v>
      </c>
      <c r="AO36" s="130">
        <f t="shared" si="19"/>
        <v>12500</v>
      </c>
      <c r="AP36" s="130">
        <f t="shared" si="19"/>
        <v>12500</v>
      </c>
      <c r="AQ36" s="130">
        <f t="shared" si="19"/>
        <v>12500</v>
      </c>
      <c r="AR36" s="130">
        <f t="shared" si="19"/>
        <v>18750</v>
      </c>
      <c r="AS36" s="130">
        <f t="shared" si="19"/>
        <v>18750</v>
      </c>
      <c r="AT36" s="130">
        <f t="shared" si="19"/>
        <v>18750</v>
      </c>
      <c r="AU36" s="130">
        <f t="shared" ref="AU36:BH36" si="20">AU10*$F10</f>
        <v>18750</v>
      </c>
      <c r="AV36" s="130">
        <f t="shared" si="20"/>
        <v>18750</v>
      </c>
      <c r="AW36" s="130">
        <f t="shared" si="20"/>
        <v>18750</v>
      </c>
      <c r="AX36" s="130">
        <f t="shared" si="20"/>
        <v>18750</v>
      </c>
      <c r="AY36" s="130">
        <f t="shared" si="20"/>
        <v>18750</v>
      </c>
      <c r="AZ36" s="130">
        <f t="shared" si="20"/>
        <v>18750</v>
      </c>
      <c r="BA36" s="130">
        <f t="shared" si="20"/>
        <v>18750</v>
      </c>
      <c r="BB36" s="130">
        <f t="shared" si="20"/>
        <v>18750</v>
      </c>
      <c r="BC36" s="130">
        <f t="shared" si="20"/>
        <v>18750</v>
      </c>
      <c r="BD36" s="130">
        <f t="shared" si="20"/>
        <v>25000</v>
      </c>
      <c r="BE36" s="130">
        <f t="shared" si="20"/>
        <v>25000</v>
      </c>
      <c r="BF36" s="130">
        <f t="shared" si="20"/>
        <v>25000</v>
      </c>
      <c r="BG36" s="130">
        <f t="shared" si="20"/>
        <v>25000</v>
      </c>
      <c r="BH36" s="130">
        <f t="shared" si="20"/>
        <v>25000</v>
      </c>
      <c r="BI36" s="130">
        <f t="shared" si="8"/>
        <v>25000</v>
      </c>
      <c r="BJ36" s="130">
        <f t="shared" si="8"/>
        <v>25000</v>
      </c>
      <c r="BK36" s="130">
        <f t="shared" si="8"/>
        <v>25000</v>
      </c>
      <c r="BL36" s="130">
        <f t="shared" si="8"/>
        <v>25000</v>
      </c>
      <c r="BM36" s="130">
        <f t="shared" si="8"/>
        <v>25000</v>
      </c>
      <c r="BN36" s="130">
        <f t="shared" si="8"/>
        <v>25000</v>
      </c>
      <c r="BO36" s="130">
        <f t="shared" si="8"/>
        <v>25000</v>
      </c>
    </row>
    <row r="37" spans="1:67">
      <c r="G37" s="123">
        <v>8</v>
      </c>
      <c r="H37" s="130">
        <f t="shared" ref="H37:AT37" si="21">H11*$F11</f>
        <v>208.33333333333337</v>
      </c>
      <c r="I37" s="130">
        <f t="shared" si="21"/>
        <v>208.33333333333337</v>
      </c>
      <c r="J37" s="130">
        <f t="shared" si="21"/>
        <v>208.33333333333337</v>
      </c>
      <c r="K37" s="130">
        <f t="shared" si="21"/>
        <v>208.33333333333337</v>
      </c>
      <c r="L37" s="130">
        <f>L11*$F11</f>
        <v>208.33333333333337</v>
      </c>
      <c r="M37" s="130">
        <f t="shared" si="21"/>
        <v>208.33333333333337</v>
      </c>
      <c r="N37" s="130">
        <f t="shared" si="21"/>
        <v>208.33333333333337</v>
      </c>
      <c r="O37" s="130">
        <f t="shared" si="21"/>
        <v>208.33333333333337</v>
      </c>
      <c r="P37" s="130">
        <f t="shared" si="21"/>
        <v>208.33333333333337</v>
      </c>
      <c r="Q37" s="130">
        <f t="shared" si="21"/>
        <v>2083.3333333333335</v>
      </c>
      <c r="R37" s="130">
        <f t="shared" si="21"/>
        <v>2083.3333333333335</v>
      </c>
      <c r="S37" s="130">
        <f t="shared" si="21"/>
        <v>2083.3333333333335</v>
      </c>
      <c r="T37" s="130">
        <f t="shared" si="21"/>
        <v>2083.3333333333335</v>
      </c>
      <c r="U37" s="130">
        <f t="shared" si="21"/>
        <v>2083.3333333333335</v>
      </c>
      <c r="V37" s="130">
        <f t="shared" si="21"/>
        <v>2083.3333333333335</v>
      </c>
      <c r="W37" s="130">
        <f t="shared" si="21"/>
        <v>2083.3333333333335</v>
      </c>
      <c r="X37" s="130">
        <f t="shared" si="21"/>
        <v>2083.3333333333335</v>
      </c>
      <c r="Y37" s="130">
        <f t="shared" si="21"/>
        <v>2083.3333333333335</v>
      </c>
      <c r="Z37" s="130">
        <f t="shared" si="21"/>
        <v>2083.3333333333335</v>
      </c>
      <c r="AA37" s="130">
        <f t="shared" si="21"/>
        <v>2083.3333333333335</v>
      </c>
      <c r="AB37" s="130">
        <f t="shared" si="21"/>
        <v>2083.3333333333335</v>
      </c>
      <c r="AC37" s="130">
        <f t="shared" si="21"/>
        <v>2083.3333333333335</v>
      </c>
      <c r="AD37" s="130">
        <f t="shared" si="21"/>
        <v>4166.666666666667</v>
      </c>
      <c r="AE37" s="130">
        <f t="shared" si="21"/>
        <v>4166.666666666667</v>
      </c>
      <c r="AF37" s="130">
        <f t="shared" si="21"/>
        <v>4166.666666666667</v>
      </c>
      <c r="AG37" s="130">
        <f t="shared" si="21"/>
        <v>4166.666666666667</v>
      </c>
      <c r="AH37" s="130">
        <f t="shared" si="21"/>
        <v>4166.666666666667</v>
      </c>
      <c r="AI37" s="130">
        <f t="shared" si="21"/>
        <v>4166.666666666667</v>
      </c>
      <c r="AJ37" s="130">
        <f t="shared" si="21"/>
        <v>4166.666666666667</v>
      </c>
      <c r="AK37" s="130">
        <f t="shared" si="21"/>
        <v>4166.666666666667</v>
      </c>
      <c r="AL37" s="130">
        <f t="shared" si="21"/>
        <v>4166.666666666667</v>
      </c>
      <c r="AM37" s="130">
        <f t="shared" si="21"/>
        <v>4166.666666666667</v>
      </c>
      <c r="AN37" s="130">
        <f t="shared" si="21"/>
        <v>6250</v>
      </c>
      <c r="AO37" s="130">
        <f t="shared" si="21"/>
        <v>6250</v>
      </c>
      <c r="AP37" s="130">
        <f t="shared" si="21"/>
        <v>6250</v>
      </c>
      <c r="AQ37" s="130">
        <f t="shared" si="21"/>
        <v>6250</v>
      </c>
      <c r="AR37" s="130">
        <f t="shared" si="21"/>
        <v>6250</v>
      </c>
      <c r="AS37" s="130">
        <f t="shared" si="21"/>
        <v>6250</v>
      </c>
      <c r="AT37" s="130">
        <f t="shared" si="21"/>
        <v>6250</v>
      </c>
      <c r="AU37" s="130">
        <f t="shared" ref="AU37:BH37" si="22">AU11*$F11</f>
        <v>6250</v>
      </c>
      <c r="AV37" s="130">
        <f t="shared" si="22"/>
        <v>6250</v>
      </c>
      <c r="AW37" s="130">
        <f t="shared" si="22"/>
        <v>6250</v>
      </c>
      <c r="AX37" s="130">
        <f t="shared" si="22"/>
        <v>8333.3333333333339</v>
      </c>
      <c r="AY37" s="130">
        <f t="shared" si="22"/>
        <v>8333.3333333333339</v>
      </c>
      <c r="AZ37" s="130">
        <f t="shared" si="22"/>
        <v>8333.3333333333339</v>
      </c>
      <c r="BA37" s="130">
        <f t="shared" si="22"/>
        <v>8333.3333333333339</v>
      </c>
      <c r="BB37" s="130">
        <f t="shared" si="22"/>
        <v>8333.3333333333339</v>
      </c>
      <c r="BC37" s="130">
        <f t="shared" si="22"/>
        <v>8333.3333333333339</v>
      </c>
      <c r="BD37" s="130">
        <f t="shared" si="22"/>
        <v>8333.3333333333339</v>
      </c>
      <c r="BE37" s="130">
        <f t="shared" si="22"/>
        <v>8333.3333333333339</v>
      </c>
      <c r="BF37" s="130">
        <f t="shared" si="22"/>
        <v>8333.3333333333339</v>
      </c>
      <c r="BG37" s="130">
        <f t="shared" si="22"/>
        <v>8333.3333333333339</v>
      </c>
      <c r="BH37" s="130">
        <f t="shared" si="22"/>
        <v>8333.3333333333339</v>
      </c>
      <c r="BI37" s="130">
        <f t="shared" si="8"/>
        <v>8333.3333333333339</v>
      </c>
      <c r="BJ37" s="130">
        <f t="shared" si="8"/>
        <v>8333.3333333333339</v>
      </c>
      <c r="BK37" s="130">
        <f t="shared" si="8"/>
        <v>8333.3333333333339</v>
      </c>
      <c r="BL37" s="130">
        <f t="shared" si="8"/>
        <v>8333.3333333333339</v>
      </c>
      <c r="BM37" s="130">
        <f t="shared" si="8"/>
        <v>8333.3333333333339</v>
      </c>
      <c r="BN37" s="130">
        <f t="shared" si="8"/>
        <v>8333.3333333333339</v>
      </c>
      <c r="BO37" s="130">
        <f t="shared" si="8"/>
        <v>8333.3333333333339</v>
      </c>
    </row>
    <row r="38" spans="1:67">
      <c r="G38" s="123">
        <v>9</v>
      </c>
      <c r="H38" s="130">
        <f t="shared" ref="H38:AT38" si="23">H12*$F12</f>
        <v>0</v>
      </c>
      <c r="I38" s="130">
        <f t="shared" si="23"/>
        <v>0</v>
      </c>
      <c r="J38" s="130">
        <f t="shared" si="23"/>
        <v>0</v>
      </c>
      <c r="K38" s="130">
        <f t="shared" si="23"/>
        <v>0</v>
      </c>
      <c r="L38" s="130">
        <f>L12*$F12</f>
        <v>0</v>
      </c>
      <c r="M38" s="130">
        <f t="shared" si="23"/>
        <v>0</v>
      </c>
      <c r="N38" s="130">
        <f t="shared" si="23"/>
        <v>0</v>
      </c>
      <c r="O38" s="130">
        <f t="shared" si="23"/>
        <v>0</v>
      </c>
      <c r="P38" s="130">
        <f t="shared" si="23"/>
        <v>0</v>
      </c>
      <c r="Q38" s="130">
        <f t="shared" si="23"/>
        <v>0</v>
      </c>
      <c r="R38" s="130">
        <f t="shared" si="23"/>
        <v>0</v>
      </c>
      <c r="S38" s="130">
        <f t="shared" si="23"/>
        <v>0</v>
      </c>
      <c r="T38" s="130">
        <f t="shared" si="23"/>
        <v>0</v>
      </c>
      <c r="U38" s="130">
        <f t="shared" si="23"/>
        <v>0</v>
      </c>
      <c r="V38" s="130">
        <f t="shared" si="23"/>
        <v>0</v>
      </c>
      <c r="W38" s="130">
        <f t="shared" si="23"/>
        <v>0</v>
      </c>
      <c r="X38" s="130">
        <f t="shared" si="23"/>
        <v>0</v>
      </c>
      <c r="Y38" s="130">
        <f t="shared" si="23"/>
        <v>0</v>
      </c>
      <c r="Z38" s="130">
        <f t="shared" si="23"/>
        <v>0</v>
      </c>
      <c r="AA38" s="130">
        <f t="shared" si="23"/>
        <v>0</v>
      </c>
      <c r="AB38" s="130">
        <f t="shared" si="23"/>
        <v>0</v>
      </c>
      <c r="AC38" s="130">
        <f t="shared" si="23"/>
        <v>0</v>
      </c>
      <c r="AD38" s="130">
        <f t="shared" si="23"/>
        <v>0</v>
      </c>
      <c r="AE38" s="130">
        <f t="shared" si="23"/>
        <v>0</v>
      </c>
      <c r="AF38" s="130">
        <f t="shared" si="23"/>
        <v>0</v>
      </c>
      <c r="AG38" s="130">
        <f t="shared" si="23"/>
        <v>0</v>
      </c>
      <c r="AH38" s="130">
        <f t="shared" si="23"/>
        <v>0</v>
      </c>
      <c r="AI38" s="130">
        <f t="shared" si="23"/>
        <v>0</v>
      </c>
      <c r="AJ38" s="130">
        <f t="shared" si="23"/>
        <v>0</v>
      </c>
      <c r="AK38" s="130">
        <f t="shared" si="23"/>
        <v>0</v>
      </c>
      <c r="AL38" s="130">
        <f t="shared" si="23"/>
        <v>0</v>
      </c>
      <c r="AM38" s="130">
        <f t="shared" si="23"/>
        <v>0</v>
      </c>
      <c r="AN38" s="130">
        <f t="shared" si="23"/>
        <v>0</v>
      </c>
      <c r="AO38" s="130">
        <f t="shared" si="23"/>
        <v>0</v>
      </c>
      <c r="AP38" s="130">
        <f t="shared" si="23"/>
        <v>0</v>
      </c>
      <c r="AQ38" s="130">
        <f t="shared" si="23"/>
        <v>0</v>
      </c>
      <c r="AR38" s="130">
        <f t="shared" si="23"/>
        <v>0</v>
      </c>
      <c r="AS38" s="130">
        <f t="shared" si="23"/>
        <v>0</v>
      </c>
      <c r="AT38" s="130">
        <f t="shared" si="23"/>
        <v>0</v>
      </c>
      <c r="AU38" s="130">
        <f t="shared" ref="AU38:BH38" si="24">AU12*$F12</f>
        <v>0</v>
      </c>
      <c r="AV38" s="130">
        <f t="shared" si="24"/>
        <v>0</v>
      </c>
      <c r="AW38" s="130">
        <f t="shared" si="24"/>
        <v>0</v>
      </c>
      <c r="AX38" s="130">
        <f t="shared" si="24"/>
        <v>0</v>
      </c>
      <c r="AY38" s="130">
        <f t="shared" si="24"/>
        <v>0</v>
      </c>
      <c r="AZ38" s="130">
        <f t="shared" si="24"/>
        <v>0</v>
      </c>
      <c r="BA38" s="130">
        <f t="shared" si="24"/>
        <v>0</v>
      </c>
      <c r="BB38" s="130">
        <f t="shared" si="24"/>
        <v>0</v>
      </c>
      <c r="BC38" s="130">
        <f t="shared" si="24"/>
        <v>0</v>
      </c>
      <c r="BD38" s="130">
        <f t="shared" si="24"/>
        <v>0</v>
      </c>
      <c r="BE38" s="130">
        <f t="shared" si="24"/>
        <v>0</v>
      </c>
      <c r="BF38" s="130">
        <f t="shared" si="24"/>
        <v>0</v>
      </c>
      <c r="BG38" s="130">
        <f t="shared" si="24"/>
        <v>0</v>
      </c>
      <c r="BH38" s="130">
        <f t="shared" si="24"/>
        <v>0</v>
      </c>
      <c r="BI38" s="130">
        <f t="shared" si="8"/>
        <v>0</v>
      </c>
      <c r="BJ38" s="130">
        <f t="shared" si="8"/>
        <v>0</v>
      </c>
      <c r="BK38" s="130">
        <f t="shared" si="8"/>
        <v>0</v>
      </c>
      <c r="BL38" s="130">
        <f t="shared" si="8"/>
        <v>0</v>
      </c>
      <c r="BM38" s="130">
        <f t="shared" si="8"/>
        <v>0</v>
      </c>
      <c r="BN38" s="130">
        <f t="shared" si="8"/>
        <v>0</v>
      </c>
      <c r="BO38" s="130">
        <f t="shared" si="8"/>
        <v>0</v>
      </c>
    </row>
    <row r="39" spans="1:67">
      <c r="G39" s="123">
        <v>10</v>
      </c>
      <c r="H39" s="130">
        <f t="shared" ref="H39:AT39" si="25">H13*$F13</f>
        <v>0</v>
      </c>
      <c r="I39" s="130">
        <f t="shared" si="25"/>
        <v>0</v>
      </c>
      <c r="J39" s="130">
        <f t="shared" si="25"/>
        <v>0</v>
      </c>
      <c r="K39" s="130">
        <f t="shared" si="25"/>
        <v>0</v>
      </c>
      <c r="L39" s="130">
        <f t="shared" si="25"/>
        <v>0</v>
      </c>
      <c r="M39" s="130">
        <f t="shared" si="25"/>
        <v>0</v>
      </c>
      <c r="N39" s="130">
        <f t="shared" si="25"/>
        <v>0</v>
      </c>
      <c r="O39" s="130">
        <f t="shared" si="25"/>
        <v>0</v>
      </c>
      <c r="P39" s="130">
        <f t="shared" si="25"/>
        <v>0</v>
      </c>
      <c r="Q39" s="130">
        <f t="shared" si="25"/>
        <v>0</v>
      </c>
      <c r="R39" s="130">
        <f t="shared" si="25"/>
        <v>0</v>
      </c>
      <c r="S39" s="130">
        <f t="shared" si="25"/>
        <v>0</v>
      </c>
      <c r="T39" s="130">
        <f t="shared" si="25"/>
        <v>0</v>
      </c>
      <c r="U39" s="130">
        <f t="shared" si="25"/>
        <v>0</v>
      </c>
      <c r="V39" s="130">
        <f t="shared" si="25"/>
        <v>0</v>
      </c>
      <c r="W39" s="130">
        <f t="shared" si="25"/>
        <v>0</v>
      </c>
      <c r="X39" s="130">
        <f t="shared" si="25"/>
        <v>0</v>
      </c>
      <c r="Y39" s="130">
        <f t="shared" si="25"/>
        <v>0</v>
      </c>
      <c r="Z39" s="130">
        <f t="shared" si="25"/>
        <v>0</v>
      </c>
      <c r="AA39" s="130">
        <f t="shared" si="25"/>
        <v>0</v>
      </c>
      <c r="AB39" s="130">
        <f t="shared" si="25"/>
        <v>0</v>
      </c>
      <c r="AC39" s="130">
        <f t="shared" si="25"/>
        <v>0</v>
      </c>
      <c r="AD39" s="130">
        <f t="shared" si="25"/>
        <v>0</v>
      </c>
      <c r="AE39" s="130">
        <f t="shared" si="25"/>
        <v>0</v>
      </c>
      <c r="AF39" s="130">
        <f t="shared" si="25"/>
        <v>0</v>
      </c>
      <c r="AG39" s="130">
        <f t="shared" si="25"/>
        <v>0</v>
      </c>
      <c r="AH39" s="130">
        <f t="shared" si="25"/>
        <v>0</v>
      </c>
      <c r="AI39" s="130">
        <f t="shared" si="25"/>
        <v>0</v>
      </c>
      <c r="AJ39" s="130">
        <f t="shared" si="25"/>
        <v>0</v>
      </c>
      <c r="AK39" s="130">
        <f t="shared" si="25"/>
        <v>0</v>
      </c>
      <c r="AL39" s="130">
        <f t="shared" si="25"/>
        <v>0</v>
      </c>
      <c r="AM39" s="130">
        <f t="shared" si="25"/>
        <v>0</v>
      </c>
      <c r="AN39" s="130">
        <f t="shared" si="25"/>
        <v>0</v>
      </c>
      <c r="AO39" s="130">
        <f t="shared" si="25"/>
        <v>0</v>
      </c>
      <c r="AP39" s="130">
        <f t="shared" si="25"/>
        <v>0</v>
      </c>
      <c r="AQ39" s="130">
        <f t="shared" si="25"/>
        <v>0</v>
      </c>
      <c r="AR39" s="130">
        <f t="shared" si="25"/>
        <v>0</v>
      </c>
      <c r="AS39" s="130">
        <f t="shared" si="25"/>
        <v>0</v>
      </c>
      <c r="AT39" s="130">
        <f t="shared" si="25"/>
        <v>0</v>
      </c>
      <c r="AU39" s="130">
        <f t="shared" ref="AU39:BH39" si="26">AU13*$F13</f>
        <v>0</v>
      </c>
      <c r="AV39" s="130">
        <f t="shared" si="26"/>
        <v>0</v>
      </c>
      <c r="AW39" s="130">
        <f t="shared" si="26"/>
        <v>0</v>
      </c>
      <c r="AX39" s="130">
        <f t="shared" si="26"/>
        <v>0</v>
      </c>
      <c r="AY39" s="130">
        <f t="shared" si="26"/>
        <v>0</v>
      </c>
      <c r="AZ39" s="130">
        <f t="shared" si="26"/>
        <v>0</v>
      </c>
      <c r="BA39" s="130">
        <f t="shared" si="26"/>
        <v>0</v>
      </c>
      <c r="BB39" s="130">
        <f t="shared" si="26"/>
        <v>0</v>
      </c>
      <c r="BC39" s="130">
        <f t="shared" si="26"/>
        <v>0</v>
      </c>
      <c r="BD39" s="130">
        <f t="shared" si="26"/>
        <v>0</v>
      </c>
      <c r="BE39" s="130">
        <f t="shared" si="26"/>
        <v>0</v>
      </c>
      <c r="BF39" s="130">
        <f t="shared" si="26"/>
        <v>0</v>
      </c>
      <c r="BG39" s="130">
        <f t="shared" si="26"/>
        <v>0</v>
      </c>
      <c r="BH39" s="130">
        <f t="shared" si="26"/>
        <v>0</v>
      </c>
      <c r="BI39" s="130">
        <f t="shared" si="8"/>
        <v>0</v>
      </c>
      <c r="BJ39" s="130">
        <f t="shared" si="8"/>
        <v>0</v>
      </c>
      <c r="BK39" s="130">
        <f t="shared" si="8"/>
        <v>0</v>
      </c>
      <c r="BL39" s="130">
        <f t="shared" si="8"/>
        <v>0</v>
      </c>
      <c r="BM39" s="130">
        <f t="shared" si="8"/>
        <v>0</v>
      </c>
      <c r="BN39" s="130">
        <f t="shared" si="8"/>
        <v>0</v>
      </c>
      <c r="BO39" s="130">
        <f t="shared" si="8"/>
        <v>0</v>
      </c>
    </row>
    <row r="40" spans="1:67">
      <c r="G40" s="123">
        <v>11</v>
      </c>
      <c r="H40" s="130">
        <f t="shared" ref="H40:AT40" si="27">H14*$F14</f>
        <v>0</v>
      </c>
      <c r="I40" s="130">
        <f t="shared" si="27"/>
        <v>0</v>
      </c>
      <c r="J40" s="130">
        <f t="shared" si="27"/>
        <v>0</v>
      </c>
      <c r="K40" s="130">
        <f t="shared" si="27"/>
        <v>0</v>
      </c>
      <c r="L40" s="130">
        <f t="shared" si="27"/>
        <v>500</v>
      </c>
      <c r="M40" s="130">
        <f t="shared" si="27"/>
        <v>500</v>
      </c>
      <c r="N40" s="130">
        <f t="shared" si="27"/>
        <v>500</v>
      </c>
      <c r="O40" s="130">
        <f t="shared" si="27"/>
        <v>500</v>
      </c>
      <c r="P40" s="130">
        <f t="shared" si="27"/>
        <v>500</v>
      </c>
      <c r="Q40" s="130">
        <f t="shared" si="27"/>
        <v>500</v>
      </c>
      <c r="R40" s="130">
        <f t="shared" si="27"/>
        <v>500</v>
      </c>
      <c r="S40" s="130">
        <f t="shared" si="27"/>
        <v>500</v>
      </c>
      <c r="T40" s="130">
        <f t="shared" si="27"/>
        <v>1000</v>
      </c>
      <c r="U40" s="130">
        <f t="shared" si="27"/>
        <v>1000</v>
      </c>
      <c r="V40" s="130">
        <f t="shared" si="27"/>
        <v>1000</v>
      </c>
      <c r="W40" s="130">
        <f t="shared" si="27"/>
        <v>1000</v>
      </c>
      <c r="X40" s="130">
        <f t="shared" si="27"/>
        <v>1000</v>
      </c>
      <c r="Y40" s="130">
        <f t="shared" si="27"/>
        <v>1000</v>
      </c>
      <c r="Z40" s="130">
        <f t="shared" si="27"/>
        <v>1000</v>
      </c>
      <c r="AA40" s="130">
        <f t="shared" si="27"/>
        <v>1000</v>
      </c>
      <c r="AB40" s="130">
        <f t="shared" si="27"/>
        <v>1000</v>
      </c>
      <c r="AC40" s="130">
        <f t="shared" si="27"/>
        <v>1000</v>
      </c>
      <c r="AD40" s="130">
        <f t="shared" si="27"/>
        <v>1000</v>
      </c>
      <c r="AE40" s="130">
        <f t="shared" si="27"/>
        <v>1000</v>
      </c>
      <c r="AF40" s="130">
        <f t="shared" si="27"/>
        <v>1000</v>
      </c>
      <c r="AG40" s="130">
        <f t="shared" si="27"/>
        <v>1000</v>
      </c>
      <c r="AH40" s="130">
        <f t="shared" si="27"/>
        <v>1000</v>
      </c>
      <c r="AI40" s="130">
        <f t="shared" si="27"/>
        <v>1000</v>
      </c>
      <c r="AJ40" s="130">
        <f t="shared" si="27"/>
        <v>1000</v>
      </c>
      <c r="AK40" s="130">
        <f t="shared" si="27"/>
        <v>1000</v>
      </c>
      <c r="AL40" s="130">
        <f t="shared" si="27"/>
        <v>1000</v>
      </c>
      <c r="AM40" s="130">
        <f t="shared" si="27"/>
        <v>1000</v>
      </c>
      <c r="AN40" s="130">
        <f t="shared" si="27"/>
        <v>1000</v>
      </c>
      <c r="AO40" s="130">
        <f t="shared" si="27"/>
        <v>1000</v>
      </c>
      <c r="AP40" s="130">
        <f t="shared" si="27"/>
        <v>1000</v>
      </c>
      <c r="AQ40" s="130">
        <f t="shared" si="27"/>
        <v>1000</v>
      </c>
      <c r="AR40" s="130">
        <f t="shared" si="27"/>
        <v>2000</v>
      </c>
      <c r="AS40" s="130">
        <f t="shared" si="27"/>
        <v>2000</v>
      </c>
      <c r="AT40" s="130">
        <f t="shared" si="27"/>
        <v>2000</v>
      </c>
      <c r="AU40" s="130">
        <f t="shared" ref="AU40:BH40" si="28">AU14*$F14</f>
        <v>2000</v>
      </c>
      <c r="AV40" s="130">
        <f t="shared" si="28"/>
        <v>2000</v>
      </c>
      <c r="AW40" s="130">
        <f t="shared" si="28"/>
        <v>2000</v>
      </c>
      <c r="AX40" s="130">
        <f t="shared" si="28"/>
        <v>2000</v>
      </c>
      <c r="AY40" s="130">
        <f t="shared" si="28"/>
        <v>2000</v>
      </c>
      <c r="AZ40" s="130">
        <f t="shared" si="28"/>
        <v>2000</v>
      </c>
      <c r="BA40" s="130">
        <f t="shared" si="28"/>
        <v>2000</v>
      </c>
      <c r="BB40" s="130">
        <f t="shared" si="28"/>
        <v>2000</v>
      </c>
      <c r="BC40" s="130">
        <f t="shared" si="28"/>
        <v>2000</v>
      </c>
      <c r="BD40" s="130">
        <f t="shared" si="28"/>
        <v>2000</v>
      </c>
      <c r="BE40" s="130">
        <f t="shared" si="28"/>
        <v>2000</v>
      </c>
      <c r="BF40" s="130">
        <f t="shared" si="28"/>
        <v>2000</v>
      </c>
      <c r="BG40" s="130">
        <f t="shared" si="28"/>
        <v>2000</v>
      </c>
      <c r="BH40" s="130">
        <f t="shared" si="28"/>
        <v>2000</v>
      </c>
      <c r="BI40" s="130">
        <f t="shared" si="8"/>
        <v>2000</v>
      </c>
      <c r="BJ40" s="130">
        <f t="shared" si="8"/>
        <v>2000</v>
      </c>
      <c r="BK40" s="130">
        <f t="shared" si="8"/>
        <v>2000</v>
      </c>
      <c r="BL40" s="130">
        <f t="shared" si="8"/>
        <v>2000</v>
      </c>
      <c r="BM40" s="130">
        <f t="shared" si="8"/>
        <v>2000</v>
      </c>
      <c r="BN40" s="130">
        <f t="shared" si="8"/>
        <v>2000</v>
      </c>
      <c r="BO40" s="130">
        <f t="shared" si="8"/>
        <v>2000</v>
      </c>
    </row>
    <row r="41" spans="1:67">
      <c r="G41" s="123">
        <v>12</v>
      </c>
      <c r="H41" s="130">
        <f t="shared" ref="H41:AT41" si="29">H15*$F15</f>
        <v>0</v>
      </c>
      <c r="I41" s="130">
        <f t="shared" si="29"/>
        <v>0</v>
      </c>
      <c r="J41" s="130">
        <f t="shared" si="29"/>
        <v>0</v>
      </c>
      <c r="K41" s="130">
        <f t="shared" si="29"/>
        <v>0</v>
      </c>
      <c r="L41" s="130">
        <f t="shared" si="29"/>
        <v>500</v>
      </c>
      <c r="M41" s="130">
        <f t="shared" si="29"/>
        <v>500</v>
      </c>
      <c r="N41" s="130">
        <f t="shared" si="29"/>
        <v>500</v>
      </c>
      <c r="O41" s="130">
        <f t="shared" si="29"/>
        <v>500</v>
      </c>
      <c r="P41" s="130">
        <f t="shared" si="29"/>
        <v>500</v>
      </c>
      <c r="Q41" s="130">
        <f t="shared" si="29"/>
        <v>500</v>
      </c>
      <c r="R41" s="130">
        <f t="shared" si="29"/>
        <v>500</v>
      </c>
      <c r="S41" s="130">
        <f t="shared" si="29"/>
        <v>500</v>
      </c>
      <c r="T41" s="130">
        <f t="shared" si="29"/>
        <v>500</v>
      </c>
      <c r="U41" s="130">
        <f t="shared" si="29"/>
        <v>500</v>
      </c>
      <c r="V41" s="130">
        <f t="shared" si="29"/>
        <v>500</v>
      </c>
      <c r="W41" s="130">
        <f t="shared" si="29"/>
        <v>500</v>
      </c>
      <c r="X41" s="130">
        <f t="shared" si="29"/>
        <v>500</v>
      </c>
      <c r="Y41" s="130">
        <f t="shared" si="29"/>
        <v>500</v>
      </c>
      <c r="Z41" s="130">
        <f t="shared" si="29"/>
        <v>500</v>
      </c>
      <c r="AA41" s="130">
        <f t="shared" si="29"/>
        <v>500</v>
      </c>
      <c r="AB41" s="130">
        <f t="shared" si="29"/>
        <v>500</v>
      </c>
      <c r="AC41" s="130">
        <f t="shared" si="29"/>
        <v>500</v>
      </c>
      <c r="AD41" s="130">
        <f t="shared" si="29"/>
        <v>500</v>
      </c>
      <c r="AE41" s="130">
        <f t="shared" si="29"/>
        <v>500</v>
      </c>
      <c r="AF41" s="130">
        <f t="shared" si="29"/>
        <v>500</v>
      </c>
      <c r="AG41" s="130">
        <f t="shared" si="29"/>
        <v>500</v>
      </c>
      <c r="AH41" s="130">
        <f t="shared" si="29"/>
        <v>500</v>
      </c>
      <c r="AI41" s="130">
        <f t="shared" si="29"/>
        <v>500</v>
      </c>
      <c r="AJ41" s="130">
        <f t="shared" si="29"/>
        <v>500</v>
      </c>
      <c r="AK41" s="130">
        <f t="shared" si="29"/>
        <v>500</v>
      </c>
      <c r="AL41" s="130">
        <f t="shared" si="29"/>
        <v>500</v>
      </c>
      <c r="AM41" s="130">
        <f t="shared" si="29"/>
        <v>500</v>
      </c>
      <c r="AN41" s="130">
        <f t="shared" si="29"/>
        <v>500</v>
      </c>
      <c r="AO41" s="130">
        <f t="shared" si="29"/>
        <v>500</v>
      </c>
      <c r="AP41" s="130">
        <f t="shared" si="29"/>
        <v>500</v>
      </c>
      <c r="AQ41" s="130">
        <f t="shared" si="29"/>
        <v>500</v>
      </c>
      <c r="AR41" s="130">
        <f t="shared" si="29"/>
        <v>1000</v>
      </c>
      <c r="AS41" s="130">
        <f t="shared" si="29"/>
        <v>1000</v>
      </c>
      <c r="AT41" s="130">
        <f t="shared" si="29"/>
        <v>1000</v>
      </c>
      <c r="AU41" s="130">
        <f t="shared" ref="AU41:BH41" si="30">AU15*$F15</f>
        <v>1000</v>
      </c>
      <c r="AV41" s="130">
        <f t="shared" si="30"/>
        <v>1000</v>
      </c>
      <c r="AW41" s="130">
        <f t="shared" si="30"/>
        <v>1000</v>
      </c>
      <c r="AX41" s="130">
        <f t="shared" si="30"/>
        <v>1000</v>
      </c>
      <c r="AY41" s="130">
        <f t="shared" si="30"/>
        <v>1000</v>
      </c>
      <c r="AZ41" s="130">
        <f t="shared" si="30"/>
        <v>1000</v>
      </c>
      <c r="BA41" s="130">
        <f t="shared" si="30"/>
        <v>1000</v>
      </c>
      <c r="BB41" s="130">
        <f t="shared" si="30"/>
        <v>1000</v>
      </c>
      <c r="BC41" s="130">
        <f t="shared" si="30"/>
        <v>1000</v>
      </c>
      <c r="BD41" s="130">
        <f t="shared" si="30"/>
        <v>1000</v>
      </c>
      <c r="BE41" s="130">
        <f t="shared" si="30"/>
        <v>1000</v>
      </c>
      <c r="BF41" s="130">
        <f t="shared" si="30"/>
        <v>1000</v>
      </c>
      <c r="BG41" s="130">
        <f t="shared" si="30"/>
        <v>1000</v>
      </c>
      <c r="BH41" s="130">
        <f t="shared" si="30"/>
        <v>1000</v>
      </c>
      <c r="BI41" s="130">
        <f t="shared" si="8"/>
        <v>1000</v>
      </c>
      <c r="BJ41" s="130">
        <f t="shared" si="8"/>
        <v>1000</v>
      </c>
      <c r="BK41" s="130">
        <f t="shared" si="8"/>
        <v>1000</v>
      </c>
      <c r="BL41" s="130">
        <f t="shared" si="8"/>
        <v>1000</v>
      </c>
      <c r="BM41" s="130">
        <f t="shared" si="8"/>
        <v>1000</v>
      </c>
      <c r="BN41" s="130">
        <f t="shared" si="8"/>
        <v>1000</v>
      </c>
      <c r="BO41" s="130">
        <f t="shared" si="8"/>
        <v>1000</v>
      </c>
    </row>
    <row r="42" spans="1:67">
      <c r="G42" s="123">
        <v>13</v>
      </c>
      <c r="H42" s="130">
        <f t="shared" ref="H42:AT42" si="31">H16*$F16</f>
        <v>0</v>
      </c>
      <c r="I42" s="130">
        <f t="shared" si="31"/>
        <v>0</v>
      </c>
      <c r="J42" s="130">
        <f t="shared" si="31"/>
        <v>0</v>
      </c>
      <c r="K42" s="130">
        <f t="shared" si="31"/>
        <v>0</v>
      </c>
      <c r="L42" s="130">
        <f t="shared" si="31"/>
        <v>500</v>
      </c>
      <c r="M42" s="130">
        <f t="shared" si="31"/>
        <v>500</v>
      </c>
      <c r="N42" s="130">
        <f t="shared" si="31"/>
        <v>500</v>
      </c>
      <c r="O42" s="130">
        <f t="shared" si="31"/>
        <v>500</v>
      </c>
      <c r="P42" s="130">
        <f t="shared" si="31"/>
        <v>500</v>
      </c>
      <c r="Q42" s="130">
        <f t="shared" si="31"/>
        <v>500</v>
      </c>
      <c r="R42" s="130">
        <f t="shared" si="31"/>
        <v>500</v>
      </c>
      <c r="S42" s="130">
        <f t="shared" si="31"/>
        <v>500</v>
      </c>
      <c r="T42" s="130">
        <f t="shared" si="31"/>
        <v>500</v>
      </c>
      <c r="U42" s="130">
        <f t="shared" si="31"/>
        <v>500</v>
      </c>
      <c r="V42" s="130">
        <f t="shared" si="31"/>
        <v>500</v>
      </c>
      <c r="W42" s="130">
        <f t="shared" si="31"/>
        <v>500</v>
      </c>
      <c r="X42" s="130">
        <f t="shared" si="31"/>
        <v>500</v>
      </c>
      <c r="Y42" s="130">
        <f t="shared" si="31"/>
        <v>500</v>
      </c>
      <c r="Z42" s="130">
        <f t="shared" si="31"/>
        <v>500</v>
      </c>
      <c r="AA42" s="130">
        <f t="shared" si="31"/>
        <v>500</v>
      </c>
      <c r="AB42" s="130">
        <f t="shared" si="31"/>
        <v>500</v>
      </c>
      <c r="AC42" s="130">
        <f t="shared" si="31"/>
        <v>500</v>
      </c>
      <c r="AD42" s="130">
        <f t="shared" si="31"/>
        <v>500</v>
      </c>
      <c r="AE42" s="130">
        <f t="shared" si="31"/>
        <v>500</v>
      </c>
      <c r="AF42" s="130">
        <f t="shared" si="31"/>
        <v>500</v>
      </c>
      <c r="AG42" s="130">
        <f t="shared" si="31"/>
        <v>500</v>
      </c>
      <c r="AH42" s="130">
        <f t="shared" si="31"/>
        <v>500</v>
      </c>
      <c r="AI42" s="130">
        <f t="shared" si="31"/>
        <v>500</v>
      </c>
      <c r="AJ42" s="130">
        <f t="shared" si="31"/>
        <v>500</v>
      </c>
      <c r="AK42" s="130">
        <f t="shared" si="31"/>
        <v>500</v>
      </c>
      <c r="AL42" s="130">
        <f t="shared" si="31"/>
        <v>500</v>
      </c>
      <c r="AM42" s="130">
        <f t="shared" si="31"/>
        <v>500</v>
      </c>
      <c r="AN42" s="130">
        <f t="shared" si="31"/>
        <v>500</v>
      </c>
      <c r="AO42" s="130">
        <f t="shared" si="31"/>
        <v>500</v>
      </c>
      <c r="AP42" s="130">
        <f t="shared" si="31"/>
        <v>500</v>
      </c>
      <c r="AQ42" s="130">
        <f t="shared" si="31"/>
        <v>500</v>
      </c>
      <c r="AR42" s="130">
        <f t="shared" si="31"/>
        <v>1000</v>
      </c>
      <c r="AS42" s="130">
        <f t="shared" si="31"/>
        <v>1000</v>
      </c>
      <c r="AT42" s="130">
        <f t="shared" si="31"/>
        <v>1000</v>
      </c>
      <c r="AU42" s="130">
        <f t="shared" ref="AU42:BH42" si="32">AU16*$F16</f>
        <v>1000</v>
      </c>
      <c r="AV42" s="130">
        <f t="shared" si="32"/>
        <v>1000</v>
      </c>
      <c r="AW42" s="130">
        <f t="shared" si="32"/>
        <v>1000</v>
      </c>
      <c r="AX42" s="130">
        <f t="shared" si="32"/>
        <v>1000</v>
      </c>
      <c r="AY42" s="130">
        <f t="shared" si="32"/>
        <v>1000</v>
      </c>
      <c r="AZ42" s="130">
        <f t="shared" si="32"/>
        <v>1000</v>
      </c>
      <c r="BA42" s="130">
        <f t="shared" si="32"/>
        <v>1000</v>
      </c>
      <c r="BB42" s="130">
        <f t="shared" si="32"/>
        <v>1000</v>
      </c>
      <c r="BC42" s="130">
        <f t="shared" si="32"/>
        <v>1000</v>
      </c>
      <c r="BD42" s="130">
        <f t="shared" si="32"/>
        <v>1000</v>
      </c>
      <c r="BE42" s="130">
        <f t="shared" si="32"/>
        <v>1000</v>
      </c>
      <c r="BF42" s="130">
        <f t="shared" si="32"/>
        <v>1000</v>
      </c>
      <c r="BG42" s="130">
        <f t="shared" si="32"/>
        <v>1000</v>
      </c>
      <c r="BH42" s="130">
        <f t="shared" si="32"/>
        <v>1000</v>
      </c>
      <c r="BI42" s="130">
        <f t="shared" si="8"/>
        <v>1000</v>
      </c>
      <c r="BJ42" s="130">
        <f t="shared" si="8"/>
        <v>1000</v>
      </c>
      <c r="BK42" s="130">
        <f t="shared" si="8"/>
        <v>1000</v>
      </c>
      <c r="BL42" s="130">
        <f t="shared" si="8"/>
        <v>1000</v>
      </c>
      <c r="BM42" s="130">
        <f t="shared" si="8"/>
        <v>1000</v>
      </c>
      <c r="BN42" s="130">
        <f t="shared" si="8"/>
        <v>1000</v>
      </c>
      <c r="BO42" s="130">
        <f t="shared" si="8"/>
        <v>1000</v>
      </c>
    </row>
    <row r="43" spans="1:67">
      <c r="G43" s="123">
        <v>23</v>
      </c>
      <c r="H43" s="130">
        <f t="shared" ref="H43:AM43" si="33">H23*$F23</f>
        <v>0</v>
      </c>
      <c r="I43" s="130">
        <f t="shared" si="33"/>
        <v>0</v>
      </c>
      <c r="J43" s="130">
        <f t="shared" si="33"/>
        <v>0</v>
      </c>
      <c r="K43" s="130">
        <f t="shared" si="33"/>
        <v>0</v>
      </c>
      <c r="L43" s="130">
        <f t="shared" si="33"/>
        <v>0</v>
      </c>
      <c r="M43" s="130">
        <f t="shared" si="33"/>
        <v>0</v>
      </c>
      <c r="N43" s="130">
        <f t="shared" si="33"/>
        <v>0</v>
      </c>
      <c r="O43" s="130">
        <f t="shared" si="33"/>
        <v>0</v>
      </c>
      <c r="P43" s="130">
        <f t="shared" si="33"/>
        <v>0</v>
      </c>
      <c r="Q43" s="130">
        <f t="shared" si="33"/>
        <v>0</v>
      </c>
      <c r="R43" s="130">
        <f t="shared" si="33"/>
        <v>0</v>
      </c>
      <c r="S43" s="130">
        <f t="shared" si="33"/>
        <v>0</v>
      </c>
      <c r="T43" s="130">
        <f t="shared" si="33"/>
        <v>0</v>
      </c>
      <c r="U43" s="130">
        <f t="shared" si="33"/>
        <v>0</v>
      </c>
      <c r="V43" s="130">
        <f t="shared" si="33"/>
        <v>0</v>
      </c>
      <c r="W43" s="130">
        <f t="shared" si="33"/>
        <v>0</v>
      </c>
      <c r="X43" s="130">
        <f t="shared" si="33"/>
        <v>0</v>
      </c>
      <c r="Y43" s="130">
        <f t="shared" si="33"/>
        <v>0</v>
      </c>
      <c r="Z43" s="130">
        <f t="shared" si="33"/>
        <v>0</v>
      </c>
      <c r="AA43" s="130">
        <f t="shared" si="33"/>
        <v>0</v>
      </c>
      <c r="AB43" s="130">
        <f t="shared" si="33"/>
        <v>0</v>
      </c>
      <c r="AC43" s="130">
        <f t="shared" si="33"/>
        <v>0</v>
      </c>
      <c r="AD43" s="130">
        <f t="shared" si="33"/>
        <v>0</v>
      </c>
      <c r="AE43" s="130">
        <f t="shared" si="33"/>
        <v>0</v>
      </c>
      <c r="AF43" s="130">
        <f t="shared" si="33"/>
        <v>0</v>
      </c>
      <c r="AG43" s="130">
        <f t="shared" si="33"/>
        <v>0</v>
      </c>
      <c r="AH43" s="130">
        <f t="shared" si="33"/>
        <v>0</v>
      </c>
      <c r="AI43" s="130">
        <f t="shared" si="33"/>
        <v>0</v>
      </c>
      <c r="AJ43" s="130">
        <f t="shared" si="33"/>
        <v>0</v>
      </c>
      <c r="AK43" s="130">
        <f t="shared" si="33"/>
        <v>0</v>
      </c>
      <c r="AL43" s="130">
        <f t="shared" si="33"/>
        <v>0</v>
      </c>
      <c r="AM43" s="130">
        <f t="shared" si="33"/>
        <v>0</v>
      </c>
      <c r="AN43" s="130">
        <f t="shared" ref="AN43:BO43" si="34">AN23*$F23</f>
        <v>0</v>
      </c>
      <c r="AO43" s="130">
        <f t="shared" si="34"/>
        <v>0</v>
      </c>
      <c r="AP43" s="130">
        <f t="shared" si="34"/>
        <v>0</v>
      </c>
      <c r="AQ43" s="130">
        <f t="shared" si="34"/>
        <v>0</v>
      </c>
      <c r="AR43" s="130">
        <f t="shared" si="34"/>
        <v>0</v>
      </c>
      <c r="AS43" s="130">
        <f t="shared" si="34"/>
        <v>0</v>
      </c>
      <c r="AT43" s="130">
        <f t="shared" si="34"/>
        <v>0</v>
      </c>
      <c r="AU43" s="130">
        <f t="shared" si="34"/>
        <v>0</v>
      </c>
      <c r="AV43" s="130">
        <f t="shared" si="34"/>
        <v>0</v>
      </c>
      <c r="AW43" s="130">
        <f t="shared" si="34"/>
        <v>0</v>
      </c>
      <c r="AX43" s="130">
        <f t="shared" si="34"/>
        <v>0</v>
      </c>
      <c r="AY43" s="130">
        <f t="shared" si="34"/>
        <v>0</v>
      </c>
      <c r="AZ43" s="130">
        <f t="shared" si="34"/>
        <v>0</v>
      </c>
      <c r="BA43" s="130">
        <f t="shared" si="34"/>
        <v>0</v>
      </c>
      <c r="BB43" s="130">
        <f t="shared" si="34"/>
        <v>0</v>
      </c>
      <c r="BC43" s="130">
        <f t="shared" si="34"/>
        <v>0</v>
      </c>
      <c r="BD43" s="130">
        <f t="shared" si="34"/>
        <v>0</v>
      </c>
      <c r="BE43" s="130">
        <f t="shared" si="34"/>
        <v>0</v>
      </c>
      <c r="BF43" s="130">
        <f t="shared" si="34"/>
        <v>0</v>
      </c>
      <c r="BG43" s="130">
        <f t="shared" si="34"/>
        <v>0</v>
      </c>
      <c r="BH43" s="130">
        <f t="shared" si="34"/>
        <v>0</v>
      </c>
      <c r="BI43" s="130">
        <f t="shared" si="34"/>
        <v>0</v>
      </c>
      <c r="BJ43" s="130">
        <f t="shared" si="34"/>
        <v>0</v>
      </c>
      <c r="BK43" s="130">
        <f t="shared" si="34"/>
        <v>0</v>
      </c>
      <c r="BL43" s="130">
        <f t="shared" si="34"/>
        <v>0</v>
      </c>
      <c r="BM43" s="130">
        <f t="shared" si="34"/>
        <v>0</v>
      </c>
      <c r="BN43" s="130">
        <f t="shared" si="34"/>
        <v>0</v>
      </c>
      <c r="BO43" s="130">
        <f t="shared" si="34"/>
        <v>0</v>
      </c>
    </row>
    <row r="44" spans="1:67">
      <c r="G44" s="123">
        <v>24</v>
      </c>
      <c r="H44" s="135">
        <f t="shared" ref="H44:AM44" si="35">SUM(H29:H42)</f>
        <v>1875</v>
      </c>
      <c r="I44" s="135">
        <f t="shared" si="35"/>
        <v>6875</v>
      </c>
      <c r="J44" s="135">
        <f t="shared" si="35"/>
        <v>6875</v>
      </c>
      <c r="K44" s="135">
        <f t="shared" si="35"/>
        <v>6875</v>
      </c>
      <c r="L44" s="135">
        <f t="shared" si="35"/>
        <v>20875</v>
      </c>
      <c r="M44" s="135">
        <f t="shared" si="35"/>
        <v>20875</v>
      </c>
      <c r="N44" s="135">
        <f t="shared" si="35"/>
        <v>28687.5</v>
      </c>
      <c r="O44" s="135">
        <f t="shared" si="35"/>
        <v>28687.5</v>
      </c>
      <c r="P44" s="135">
        <f t="shared" si="35"/>
        <v>28687.5</v>
      </c>
      <c r="Q44" s="135">
        <f t="shared" si="35"/>
        <v>30562.5</v>
      </c>
      <c r="R44" s="135">
        <f t="shared" si="35"/>
        <v>36291.666666666672</v>
      </c>
      <c r="S44" s="135">
        <f t="shared" si="35"/>
        <v>36291.666666666672</v>
      </c>
      <c r="T44" s="135">
        <f t="shared" si="35"/>
        <v>39916.666666666672</v>
      </c>
      <c r="U44" s="135">
        <f t="shared" si="35"/>
        <v>39916.666666666672</v>
      </c>
      <c r="V44" s="135">
        <f t="shared" si="35"/>
        <v>39916.666666666672</v>
      </c>
      <c r="W44" s="135">
        <f t="shared" si="35"/>
        <v>39916.666666666672</v>
      </c>
      <c r="X44" s="135">
        <f t="shared" si="35"/>
        <v>39916.666666666672</v>
      </c>
      <c r="Y44" s="135">
        <f t="shared" si="35"/>
        <v>39916.666666666672</v>
      </c>
      <c r="Z44" s="135">
        <f t="shared" si="35"/>
        <v>39916.666666666672</v>
      </c>
      <c r="AA44" s="135">
        <f t="shared" si="35"/>
        <v>39916.666666666672</v>
      </c>
      <c r="AB44" s="135">
        <f t="shared" si="35"/>
        <v>39916.666666666672</v>
      </c>
      <c r="AC44" s="135">
        <f t="shared" si="35"/>
        <v>39916.666666666672</v>
      </c>
      <c r="AD44" s="135">
        <f t="shared" si="35"/>
        <v>58666.666666666672</v>
      </c>
      <c r="AE44" s="135">
        <f t="shared" si="35"/>
        <v>58666.666666666672</v>
      </c>
      <c r="AF44" s="135">
        <f t="shared" si="35"/>
        <v>58666.666666666672</v>
      </c>
      <c r="AG44" s="135">
        <f t="shared" si="35"/>
        <v>58666.666666666672</v>
      </c>
      <c r="AH44" s="135">
        <f t="shared" si="35"/>
        <v>58666.666666666672</v>
      </c>
      <c r="AI44" s="135">
        <f t="shared" si="35"/>
        <v>58666.666666666672</v>
      </c>
      <c r="AJ44" s="135">
        <f t="shared" si="35"/>
        <v>58666.666666666672</v>
      </c>
      <c r="AK44" s="135">
        <f t="shared" si="35"/>
        <v>63875.000000000007</v>
      </c>
      <c r="AL44" s="135">
        <f t="shared" si="35"/>
        <v>63875.000000000007</v>
      </c>
      <c r="AM44" s="135">
        <f t="shared" si="35"/>
        <v>67000</v>
      </c>
      <c r="AN44" s="135">
        <f t="shared" ref="AN44:BO44" si="36">SUM(AN29:AN42)</f>
        <v>69083.333333333343</v>
      </c>
      <c r="AO44" s="135">
        <f t="shared" si="36"/>
        <v>69083.333333333343</v>
      </c>
      <c r="AP44" s="135">
        <f t="shared" si="36"/>
        <v>69083.333333333343</v>
      </c>
      <c r="AQ44" s="135">
        <f t="shared" si="36"/>
        <v>69083.333333333343</v>
      </c>
      <c r="AR44" s="135">
        <f t="shared" si="36"/>
        <v>85666.666666666672</v>
      </c>
      <c r="AS44" s="135">
        <f t="shared" si="36"/>
        <v>85666.666666666672</v>
      </c>
      <c r="AT44" s="135">
        <f t="shared" si="36"/>
        <v>87750</v>
      </c>
      <c r="AU44" s="135">
        <f t="shared" si="36"/>
        <v>87750</v>
      </c>
      <c r="AV44" s="135">
        <f t="shared" si="36"/>
        <v>87750</v>
      </c>
      <c r="AW44" s="135">
        <f t="shared" si="36"/>
        <v>91916.666666666672</v>
      </c>
      <c r="AX44" s="135">
        <f t="shared" si="36"/>
        <v>94000</v>
      </c>
      <c r="AY44" s="135">
        <f t="shared" si="36"/>
        <v>94000</v>
      </c>
      <c r="AZ44" s="135">
        <f t="shared" si="36"/>
        <v>94000</v>
      </c>
      <c r="BA44" s="135">
        <f t="shared" si="36"/>
        <v>94000</v>
      </c>
      <c r="BB44" s="135">
        <f t="shared" si="36"/>
        <v>94000</v>
      </c>
      <c r="BC44" s="135">
        <f t="shared" si="36"/>
        <v>94000</v>
      </c>
      <c r="BD44" s="135">
        <f t="shared" si="36"/>
        <v>108583.33333333333</v>
      </c>
      <c r="BE44" s="135">
        <f t="shared" si="36"/>
        <v>108583.33333333333</v>
      </c>
      <c r="BF44" s="135">
        <f t="shared" si="36"/>
        <v>108583.33333333333</v>
      </c>
      <c r="BG44" s="135">
        <f t="shared" si="36"/>
        <v>108583.33333333333</v>
      </c>
      <c r="BH44" s="135">
        <f t="shared" si="36"/>
        <v>108583.33333333333</v>
      </c>
      <c r="BI44" s="135">
        <f t="shared" si="36"/>
        <v>108583.33333333333</v>
      </c>
      <c r="BJ44" s="135">
        <f t="shared" si="36"/>
        <v>112750</v>
      </c>
      <c r="BK44" s="135">
        <f t="shared" si="36"/>
        <v>112750</v>
      </c>
      <c r="BL44" s="135">
        <f t="shared" si="36"/>
        <v>112750</v>
      </c>
      <c r="BM44" s="135">
        <f t="shared" si="36"/>
        <v>112750</v>
      </c>
      <c r="BN44" s="135">
        <f t="shared" si="36"/>
        <v>112750</v>
      </c>
      <c r="BO44" s="135">
        <f t="shared" si="36"/>
        <v>112750</v>
      </c>
    </row>
    <row r="47" spans="1:67">
      <c r="H47" s="1">
        <f t="shared" ref="H47:AM47" si="37">IF($A$49&gt;H$50,0,((YEAR(H$50)-YEAR($A$49))*12+IF(H$50=$A$49,0,MONTH(H$50)-MONTH($A$49)))+1)</f>
        <v>0</v>
      </c>
      <c r="I47" s="1">
        <f t="shared" si="37"/>
        <v>0</v>
      </c>
      <c r="J47" s="1">
        <f t="shared" si="37"/>
        <v>0</v>
      </c>
      <c r="K47" s="1">
        <f t="shared" si="37"/>
        <v>0</v>
      </c>
      <c r="L47" s="1">
        <f t="shared" si="37"/>
        <v>0</v>
      </c>
      <c r="M47" s="1">
        <f t="shared" si="37"/>
        <v>1</v>
      </c>
      <c r="N47" s="1">
        <f t="shared" si="37"/>
        <v>2</v>
      </c>
      <c r="O47" s="1">
        <f t="shared" si="37"/>
        <v>3</v>
      </c>
      <c r="P47" s="1">
        <f t="shared" si="37"/>
        <v>4</v>
      </c>
      <c r="Q47" s="1">
        <f t="shared" si="37"/>
        <v>5</v>
      </c>
      <c r="R47" s="1">
        <f t="shared" si="37"/>
        <v>6</v>
      </c>
      <c r="S47" s="1">
        <f t="shared" si="37"/>
        <v>7</v>
      </c>
      <c r="T47" s="1">
        <f t="shared" si="37"/>
        <v>8</v>
      </c>
      <c r="U47" s="1">
        <f t="shared" si="37"/>
        <v>9</v>
      </c>
      <c r="V47" s="1">
        <f t="shared" si="37"/>
        <v>10</v>
      </c>
      <c r="W47" s="1">
        <f t="shared" si="37"/>
        <v>11</v>
      </c>
      <c r="X47" s="1">
        <f t="shared" si="37"/>
        <v>12</v>
      </c>
      <c r="Y47" s="1">
        <f t="shared" si="37"/>
        <v>13</v>
      </c>
      <c r="Z47" s="1">
        <f t="shared" si="37"/>
        <v>14</v>
      </c>
      <c r="AA47" s="1">
        <f t="shared" si="37"/>
        <v>15</v>
      </c>
      <c r="AB47" s="1">
        <f t="shared" si="37"/>
        <v>16</v>
      </c>
      <c r="AC47" s="1">
        <f t="shared" si="37"/>
        <v>17</v>
      </c>
      <c r="AD47" s="1">
        <f t="shared" si="37"/>
        <v>18</v>
      </c>
      <c r="AE47" s="1">
        <f t="shared" si="37"/>
        <v>19</v>
      </c>
      <c r="AF47" s="1">
        <f t="shared" si="37"/>
        <v>20</v>
      </c>
      <c r="AG47" s="1">
        <f t="shared" si="37"/>
        <v>21</v>
      </c>
      <c r="AH47" s="1">
        <f t="shared" si="37"/>
        <v>22</v>
      </c>
      <c r="AI47" s="1">
        <f t="shared" si="37"/>
        <v>23</v>
      </c>
      <c r="AJ47" s="1">
        <f t="shared" si="37"/>
        <v>24</v>
      </c>
      <c r="AK47" s="1">
        <f t="shared" si="37"/>
        <v>25</v>
      </c>
      <c r="AL47" s="1">
        <f t="shared" si="37"/>
        <v>26</v>
      </c>
      <c r="AM47" s="1">
        <f t="shared" si="37"/>
        <v>27</v>
      </c>
      <c r="AN47" s="1">
        <f t="shared" ref="AN47:BO47" si="38">IF($A$49&gt;AN$50,0,((YEAR(AN$50)-YEAR($A$49))*12+IF(AN$50=$A$49,0,MONTH(AN$50)-MONTH($A$49)))+1)</f>
        <v>28</v>
      </c>
      <c r="AO47" s="1">
        <f t="shared" si="38"/>
        <v>29</v>
      </c>
      <c r="AP47" s="1">
        <f t="shared" si="38"/>
        <v>30</v>
      </c>
      <c r="AQ47" s="1">
        <f t="shared" si="38"/>
        <v>31</v>
      </c>
      <c r="AR47" s="1">
        <f t="shared" si="38"/>
        <v>32</v>
      </c>
      <c r="AS47" s="1">
        <f t="shared" si="38"/>
        <v>33</v>
      </c>
      <c r="AT47" s="1">
        <f t="shared" si="38"/>
        <v>34</v>
      </c>
      <c r="AU47" s="1">
        <f t="shared" si="38"/>
        <v>35</v>
      </c>
      <c r="AV47" s="1">
        <f t="shared" si="38"/>
        <v>36</v>
      </c>
      <c r="AW47" s="1">
        <f t="shared" si="38"/>
        <v>37</v>
      </c>
      <c r="AX47" s="1">
        <f t="shared" si="38"/>
        <v>38</v>
      </c>
      <c r="AY47" s="1">
        <f t="shared" si="38"/>
        <v>39</v>
      </c>
      <c r="AZ47" s="1">
        <f t="shared" si="38"/>
        <v>40</v>
      </c>
      <c r="BA47" s="1">
        <f t="shared" si="38"/>
        <v>41</v>
      </c>
      <c r="BB47" s="1">
        <f t="shared" si="38"/>
        <v>42</v>
      </c>
      <c r="BC47" s="1">
        <f t="shared" si="38"/>
        <v>43</v>
      </c>
      <c r="BD47" s="1">
        <f t="shared" si="38"/>
        <v>44</v>
      </c>
      <c r="BE47" s="1">
        <f t="shared" si="38"/>
        <v>45</v>
      </c>
      <c r="BF47" s="1">
        <f t="shared" si="38"/>
        <v>46</v>
      </c>
      <c r="BG47" s="1">
        <f t="shared" si="38"/>
        <v>47</v>
      </c>
      <c r="BH47" s="1">
        <f t="shared" si="38"/>
        <v>48</v>
      </c>
      <c r="BI47" s="1">
        <f t="shared" si="38"/>
        <v>49</v>
      </c>
      <c r="BJ47" s="1">
        <f t="shared" si="38"/>
        <v>50</v>
      </c>
      <c r="BK47" s="1">
        <f t="shared" si="38"/>
        <v>51</v>
      </c>
      <c r="BL47" s="1">
        <f t="shared" si="38"/>
        <v>52</v>
      </c>
      <c r="BM47" s="1">
        <f t="shared" si="38"/>
        <v>53</v>
      </c>
      <c r="BN47" s="1">
        <f t="shared" si="38"/>
        <v>54</v>
      </c>
      <c r="BO47" s="1">
        <f t="shared" si="38"/>
        <v>55</v>
      </c>
    </row>
    <row r="48" spans="1:67">
      <c r="A48" s="7" t="s">
        <v>66</v>
      </c>
    </row>
    <row r="49" spans="1:67">
      <c r="A49" s="100">
        <v>45078</v>
      </c>
      <c r="K49" s="124" t="s">
        <v>169</v>
      </c>
      <c r="L49" s="124" t="s">
        <v>169</v>
      </c>
      <c r="M49" s="124" t="s">
        <v>169</v>
      </c>
      <c r="N49" s="124" t="s">
        <v>169</v>
      </c>
      <c r="O49" s="124" t="s">
        <v>169</v>
      </c>
      <c r="P49" s="124" t="s">
        <v>169</v>
      </c>
      <c r="Q49" s="124" t="s">
        <v>169</v>
      </c>
      <c r="R49" s="124" t="s">
        <v>169</v>
      </c>
      <c r="S49" s="124" t="s">
        <v>169</v>
      </c>
      <c r="T49" s="124" t="s">
        <v>169</v>
      </c>
      <c r="U49" s="124" t="s">
        <v>169</v>
      </c>
      <c r="V49" s="124" t="s">
        <v>169</v>
      </c>
      <c r="W49" s="124" t="s">
        <v>169</v>
      </c>
      <c r="X49" s="124" t="s">
        <v>169</v>
      </c>
      <c r="Y49" s="124" t="s">
        <v>169</v>
      </c>
      <c r="Z49" s="124" t="s">
        <v>169</v>
      </c>
      <c r="AA49" s="124" t="s">
        <v>169</v>
      </c>
      <c r="AB49" s="124" t="s">
        <v>169</v>
      </c>
      <c r="AC49" s="124" t="s">
        <v>169</v>
      </c>
      <c r="AD49" s="124" t="s">
        <v>169</v>
      </c>
      <c r="AE49" s="124" t="s">
        <v>169</v>
      </c>
      <c r="AF49" s="124" t="s">
        <v>169</v>
      </c>
      <c r="AG49" s="124" t="s">
        <v>169</v>
      </c>
      <c r="AH49" s="124" t="s">
        <v>169</v>
      </c>
      <c r="AI49" s="124" t="s">
        <v>169</v>
      </c>
      <c r="AJ49" s="124" t="s">
        <v>169</v>
      </c>
      <c r="AK49" s="124" t="s">
        <v>169</v>
      </c>
      <c r="AL49" s="124" t="s">
        <v>169</v>
      </c>
      <c r="AM49" s="124" t="s">
        <v>169</v>
      </c>
      <c r="AN49" s="124" t="s">
        <v>169</v>
      </c>
      <c r="AO49" s="124" t="s">
        <v>169</v>
      </c>
      <c r="AP49" s="124" t="s">
        <v>169</v>
      </c>
      <c r="AQ49" s="124" t="s">
        <v>169</v>
      </c>
      <c r="AR49" s="124" t="s">
        <v>169</v>
      </c>
      <c r="AS49" s="124" t="s">
        <v>169</v>
      </c>
      <c r="AT49" s="124" t="s">
        <v>169</v>
      </c>
      <c r="AU49" s="124"/>
      <c r="AV49" s="124"/>
      <c r="AW49" s="124"/>
      <c r="AX49" s="124"/>
      <c r="AY49" s="124"/>
      <c r="AZ49" s="124"/>
      <c r="BA49" s="124"/>
    </row>
    <row r="50" spans="1:67">
      <c r="H50" s="129">
        <f>'Revenues-Costs'!L84</f>
        <v>44927</v>
      </c>
      <c r="I50" s="129">
        <f>'Revenues-Costs'!M84</f>
        <v>44958</v>
      </c>
      <c r="J50" s="129">
        <f>'Revenues-Costs'!N84</f>
        <v>44986</v>
      </c>
      <c r="K50" s="129">
        <f>'Revenues-Costs'!O84</f>
        <v>45017</v>
      </c>
      <c r="L50" s="129">
        <f>'Revenues-Costs'!P84</f>
        <v>45047</v>
      </c>
      <c r="M50" s="129">
        <f>'Revenues-Costs'!Q84</f>
        <v>45078</v>
      </c>
      <c r="N50" s="129">
        <f>'Revenues-Costs'!R84</f>
        <v>45108</v>
      </c>
      <c r="O50" s="129">
        <f>'Revenues-Costs'!S84</f>
        <v>45139</v>
      </c>
      <c r="P50" s="129">
        <f>'Revenues-Costs'!T84</f>
        <v>45170</v>
      </c>
      <c r="Q50" s="129">
        <f>'Revenues-Costs'!U84</f>
        <v>45200</v>
      </c>
      <c r="R50" s="129">
        <f>'Revenues-Costs'!V84</f>
        <v>45231</v>
      </c>
      <c r="S50" s="129">
        <f>'Revenues-Costs'!W84</f>
        <v>45261</v>
      </c>
      <c r="T50" s="129">
        <f>'Revenues-Costs'!X84</f>
        <v>45292</v>
      </c>
      <c r="U50" s="129">
        <f>'Revenues-Costs'!Y84</f>
        <v>45323</v>
      </c>
      <c r="V50" s="129">
        <f>'Revenues-Costs'!Z84</f>
        <v>45352</v>
      </c>
      <c r="W50" s="129">
        <f>'Revenues-Costs'!AA84</f>
        <v>45383</v>
      </c>
      <c r="X50" s="129">
        <f>'Revenues-Costs'!AB84</f>
        <v>45413</v>
      </c>
      <c r="Y50" s="129">
        <f>'Revenues-Costs'!AC84</f>
        <v>45444</v>
      </c>
      <c r="Z50" s="129">
        <f>'Revenues-Costs'!AD84</f>
        <v>45474</v>
      </c>
      <c r="AA50" s="129">
        <f>'Revenues-Costs'!AE84</f>
        <v>45505</v>
      </c>
      <c r="AB50" s="129">
        <f>'Revenues-Costs'!AF84</f>
        <v>45536</v>
      </c>
      <c r="AC50" s="129">
        <f>'Revenues-Costs'!AG84</f>
        <v>45566</v>
      </c>
      <c r="AD50" s="129">
        <f>'Revenues-Costs'!AH84</f>
        <v>45597</v>
      </c>
      <c r="AE50" s="129">
        <f>'Revenues-Costs'!AI84</f>
        <v>45627</v>
      </c>
      <c r="AF50" s="129">
        <f>'Revenues-Costs'!AJ84</f>
        <v>45658</v>
      </c>
      <c r="AG50" s="129">
        <f>'Revenues-Costs'!AK84</f>
        <v>45689</v>
      </c>
      <c r="AH50" s="129">
        <f>'Revenues-Costs'!AL84</f>
        <v>45717</v>
      </c>
      <c r="AI50" s="129">
        <f>'Revenues-Costs'!AM84</f>
        <v>45748</v>
      </c>
      <c r="AJ50" s="129">
        <f>'Revenues-Costs'!AN84</f>
        <v>45778</v>
      </c>
      <c r="AK50" s="129">
        <f>'Revenues-Costs'!AO84</f>
        <v>45809</v>
      </c>
      <c r="AL50" s="129">
        <f>'Revenues-Costs'!AP84</f>
        <v>45839</v>
      </c>
      <c r="AM50" s="129">
        <f>'Revenues-Costs'!AQ84</f>
        <v>45870</v>
      </c>
      <c r="AN50" s="129">
        <f>'Revenues-Costs'!AR84</f>
        <v>45901</v>
      </c>
      <c r="AO50" s="129">
        <f>'Revenues-Costs'!AS84</f>
        <v>45931</v>
      </c>
      <c r="AP50" s="129">
        <f>'Revenues-Costs'!AT84</f>
        <v>45962</v>
      </c>
      <c r="AQ50" s="129">
        <f>'Revenues-Costs'!AU84</f>
        <v>45992</v>
      </c>
      <c r="AR50" s="129">
        <f>'Revenues-Costs'!AV84</f>
        <v>46023</v>
      </c>
      <c r="AS50" s="129">
        <f>'Revenues-Costs'!AW84</f>
        <v>46054</v>
      </c>
      <c r="AT50" s="129">
        <f>'Revenues-Costs'!AX84</f>
        <v>46082</v>
      </c>
      <c r="AU50" s="129">
        <f>'Revenues-Costs'!AY84</f>
        <v>46113</v>
      </c>
      <c r="AV50" s="129">
        <f>'Revenues-Costs'!AZ84</f>
        <v>46143</v>
      </c>
      <c r="AW50" s="129">
        <f>'Revenues-Costs'!BA84</f>
        <v>46174</v>
      </c>
      <c r="AX50" s="129">
        <f>'Revenues-Costs'!BB84</f>
        <v>46204</v>
      </c>
      <c r="AY50" s="129">
        <f>'Revenues-Costs'!BC84</f>
        <v>46235</v>
      </c>
      <c r="AZ50" s="129">
        <f>'Revenues-Costs'!BD84</f>
        <v>46266</v>
      </c>
      <c r="BA50" s="129">
        <f>'Revenues-Costs'!BE84</f>
        <v>46296</v>
      </c>
      <c r="BB50" s="129">
        <f>'Revenues-Costs'!BF84</f>
        <v>46327</v>
      </c>
      <c r="BC50" s="129">
        <f>'Revenues-Costs'!BG84</f>
        <v>46357</v>
      </c>
      <c r="BD50" s="129">
        <f>'Revenues-Costs'!BH84</f>
        <v>46388</v>
      </c>
      <c r="BE50" s="129">
        <f>'Revenues-Costs'!BI84</f>
        <v>46419</v>
      </c>
      <c r="BF50" s="129">
        <f>'Revenues-Costs'!BJ84</f>
        <v>46447</v>
      </c>
      <c r="BG50" s="129">
        <f>'Revenues-Costs'!BK84</f>
        <v>46478</v>
      </c>
      <c r="BH50" s="129">
        <f>'Revenues-Costs'!BL84</f>
        <v>46508</v>
      </c>
      <c r="BI50" s="129">
        <f>'Revenues-Costs'!BM84</f>
        <v>46539</v>
      </c>
      <c r="BJ50" s="129">
        <f>'Revenues-Costs'!BN84</f>
        <v>46569</v>
      </c>
      <c r="BK50" s="129">
        <f>'Revenues-Costs'!BO84</f>
        <v>46600</v>
      </c>
      <c r="BL50" s="129">
        <f>'Revenues-Costs'!BP84</f>
        <v>46631</v>
      </c>
      <c r="BM50" s="129">
        <f>'Revenues-Costs'!BQ84</f>
        <v>46661</v>
      </c>
      <c r="BN50" s="129">
        <f>'Revenues-Costs'!BR84</f>
        <v>46692</v>
      </c>
      <c r="BO50" s="129">
        <f>'Revenues-Costs'!BS84</f>
        <v>46722</v>
      </c>
    </row>
    <row r="51" spans="1:67">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row>
    <row r="52" spans="1:67">
      <c r="G52" s="123">
        <v>1</v>
      </c>
      <c r="H52" s="130">
        <f t="shared" ref="H52:Q64" si="39">IF(H$47=0,0,VLOOKUP($G52,$G$25:$BO$44,H$47+1,0))</f>
        <v>0</v>
      </c>
      <c r="I52" s="130">
        <f t="shared" si="39"/>
        <v>0</v>
      </c>
      <c r="J52" s="130">
        <f t="shared" si="39"/>
        <v>0</v>
      </c>
      <c r="K52" s="130">
        <f t="shared" si="39"/>
        <v>0</v>
      </c>
      <c r="L52" s="130">
        <f t="shared" si="39"/>
        <v>0</v>
      </c>
      <c r="M52" s="130">
        <f t="shared" si="39"/>
        <v>0</v>
      </c>
      <c r="N52" s="130">
        <f t="shared" si="39"/>
        <v>0</v>
      </c>
      <c r="O52" s="130">
        <f t="shared" si="39"/>
        <v>0</v>
      </c>
      <c r="P52" s="130">
        <f t="shared" si="39"/>
        <v>0</v>
      </c>
      <c r="Q52" s="130">
        <f t="shared" si="39"/>
        <v>5208.3333333333339</v>
      </c>
      <c r="R52" s="130">
        <f t="shared" ref="R52:AA64" si="40">IF(R$47=0,0,VLOOKUP($G52,$G$25:$BO$44,R$47+1,0))</f>
        <v>5208.3333333333339</v>
      </c>
      <c r="S52" s="130">
        <f t="shared" si="40"/>
        <v>5208.3333333333339</v>
      </c>
      <c r="T52" s="130">
        <f t="shared" si="40"/>
        <v>5208.3333333333339</v>
      </c>
      <c r="U52" s="130">
        <f t="shared" si="40"/>
        <v>5208.3333333333339</v>
      </c>
      <c r="V52" s="130">
        <f t="shared" si="40"/>
        <v>5208.3333333333339</v>
      </c>
      <c r="W52" s="130">
        <f t="shared" si="40"/>
        <v>5208.3333333333339</v>
      </c>
      <c r="X52" s="130">
        <f t="shared" si="40"/>
        <v>5208.3333333333339</v>
      </c>
      <c r="Y52" s="130">
        <f t="shared" si="40"/>
        <v>5208.3333333333339</v>
      </c>
      <c r="Z52" s="130">
        <f t="shared" si="40"/>
        <v>5208.3333333333339</v>
      </c>
      <c r="AA52" s="130">
        <f t="shared" si="40"/>
        <v>5208.3333333333339</v>
      </c>
      <c r="AB52" s="130">
        <f t="shared" ref="AB52:AK64" si="41">IF(AB$47=0,0,VLOOKUP($G52,$G$25:$BO$44,AB$47+1,0))</f>
        <v>5208.3333333333339</v>
      </c>
      <c r="AC52" s="130">
        <f t="shared" si="41"/>
        <v>5208.3333333333339</v>
      </c>
      <c r="AD52" s="130">
        <f t="shared" si="41"/>
        <v>5208.3333333333339</v>
      </c>
      <c r="AE52" s="130">
        <f t="shared" si="41"/>
        <v>5208.3333333333339</v>
      </c>
      <c r="AF52" s="130">
        <f t="shared" si="41"/>
        <v>5208.3333333333339</v>
      </c>
      <c r="AG52" s="130">
        <f t="shared" si="41"/>
        <v>5208.3333333333339</v>
      </c>
      <c r="AH52" s="130">
        <f t="shared" si="41"/>
        <v>5208.3333333333339</v>
      </c>
      <c r="AI52" s="130">
        <f t="shared" si="41"/>
        <v>5208.3333333333339</v>
      </c>
      <c r="AJ52" s="130">
        <f t="shared" si="41"/>
        <v>5208.3333333333339</v>
      </c>
      <c r="AK52" s="130">
        <f t="shared" si="41"/>
        <v>5208.3333333333339</v>
      </c>
      <c r="AL52" s="130">
        <f t="shared" ref="AL52:AU64" si="42">IF(AL$47=0,0,VLOOKUP($G52,$G$25:$BO$44,AL$47+1,0))</f>
        <v>5208.3333333333339</v>
      </c>
      <c r="AM52" s="130">
        <f t="shared" si="42"/>
        <v>5208.3333333333339</v>
      </c>
      <c r="AN52" s="130">
        <f t="shared" si="42"/>
        <v>5208.3333333333339</v>
      </c>
      <c r="AO52" s="130">
        <f t="shared" si="42"/>
        <v>5208.3333333333339</v>
      </c>
      <c r="AP52" s="130">
        <f t="shared" si="42"/>
        <v>5208.3333333333339</v>
      </c>
      <c r="AQ52" s="130">
        <f t="shared" si="42"/>
        <v>5208.3333333333339</v>
      </c>
      <c r="AR52" s="130">
        <f t="shared" si="42"/>
        <v>5208.3333333333339</v>
      </c>
      <c r="AS52" s="130">
        <f t="shared" si="42"/>
        <v>5208.3333333333339</v>
      </c>
      <c r="AT52" s="130">
        <f t="shared" si="42"/>
        <v>5208.3333333333339</v>
      </c>
      <c r="AU52" s="130">
        <f t="shared" si="42"/>
        <v>5208.3333333333339</v>
      </c>
      <c r="AV52" s="130">
        <f t="shared" ref="AV52:BE64" si="43">IF(AV$47=0,0,VLOOKUP($G52,$G$25:$BO$44,AV$47+1,0))</f>
        <v>5208.3333333333339</v>
      </c>
      <c r="AW52" s="130">
        <f t="shared" si="43"/>
        <v>5208.3333333333339</v>
      </c>
      <c r="AX52" s="130">
        <f t="shared" si="43"/>
        <v>5208.3333333333339</v>
      </c>
      <c r="AY52" s="130">
        <f t="shared" si="43"/>
        <v>5208.3333333333339</v>
      </c>
      <c r="AZ52" s="130">
        <f t="shared" si="43"/>
        <v>5208.3333333333339</v>
      </c>
      <c r="BA52" s="130">
        <f t="shared" si="43"/>
        <v>5208.3333333333339</v>
      </c>
      <c r="BB52" s="130">
        <f t="shared" si="43"/>
        <v>5208.3333333333339</v>
      </c>
      <c r="BC52" s="130">
        <f t="shared" si="43"/>
        <v>5208.3333333333339</v>
      </c>
      <c r="BD52" s="130">
        <f t="shared" si="43"/>
        <v>5208.3333333333339</v>
      </c>
      <c r="BE52" s="130">
        <f t="shared" si="43"/>
        <v>5208.3333333333339</v>
      </c>
      <c r="BF52" s="130">
        <f t="shared" ref="BF52:BO64" si="44">IF(BF$47=0,0,VLOOKUP($G52,$G$25:$BO$44,BF$47+1,0))</f>
        <v>5208.3333333333339</v>
      </c>
      <c r="BG52" s="130">
        <f t="shared" si="44"/>
        <v>5208.3333333333339</v>
      </c>
      <c r="BH52" s="130">
        <f t="shared" si="44"/>
        <v>5208.3333333333339</v>
      </c>
      <c r="BI52" s="130">
        <f t="shared" si="44"/>
        <v>5208.3333333333339</v>
      </c>
      <c r="BJ52" s="130">
        <f t="shared" si="44"/>
        <v>5208.3333333333339</v>
      </c>
      <c r="BK52" s="130">
        <f t="shared" si="44"/>
        <v>5208.3333333333339</v>
      </c>
      <c r="BL52" s="130">
        <f t="shared" si="44"/>
        <v>5208.3333333333339</v>
      </c>
      <c r="BM52" s="130">
        <f t="shared" si="44"/>
        <v>5208.3333333333339</v>
      </c>
      <c r="BN52" s="130">
        <f t="shared" si="44"/>
        <v>5208.3333333333339</v>
      </c>
      <c r="BO52" s="130">
        <f t="shared" si="44"/>
        <v>5208.3333333333339</v>
      </c>
    </row>
    <row r="53" spans="1:67">
      <c r="G53" s="123">
        <v>2</v>
      </c>
      <c r="H53" s="130">
        <f t="shared" si="39"/>
        <v>0</v>
      </c>
      <c r="I53" s="130">
        <f t="shared" si="39"/>
        <v>0</v>
      </c>
      <c r="J53" s="130">
        <f t="shared" si="39"/>
        <v>0</v>
      </c>
      <c r="K53" s="130">
        <f t="shared" si="39"/>
        <v>0</v>
      </c>
      <c r="L53" s="130">
        <f t="shared" si="39"/>
        <v>0</v>
      </c>
      <c r="M53" s="130">
        <f t="shared" si="39"/>
        <v>1666.6666666666667</v>
      </c>
      <c r="N53" s="130">
        <f t="shared" si="39"/>
        <v>6666.666666666667</v>
      </c>
      <c r="O53" s="130">
        <f t="shared" si="39"/>
        <v>6666.666666666667</v>
      </c>
      <c r="P53" s="130">
        <f t="shared" si="39"/>
        <v>6666.666666666667</v>
      </c>
      <c r="Q53" s="130">
        <f t="shared" si="39"/>
        <v>6666.666666666667</v>
      </c>
      <c r="R53" s="130">
        <f t="shared" si="40"/>
        <v>6666.666666666667</v>
      </c>
      <c r="S53" s="130">
        <f t="shared" si="40"/>
        <v>6666.666666666667</v>
      </c>
      <c r="T53" s="130">
        <f t="shared" si="40"/>
        <v>6666.666666666667</v>
      </c>
      <c r="U53" s="130">
        <f t="shared" si="40"/>
        <v>6666.666666666667</v>
      </c>
      <c r="V53" s="130">
        <f t="shared" si="40"/>
        <v>6666.666666666667</v>
      </c>
      <c r="W53" s="130">
        <f t="shared" si="40"/>
        <v>6666.666666666667</v>
      </c>
      <c r="X53" s="130">
        <f t="shared" si="40"/>
        <v>6666.666666666667</v>
      </c>
      <c r="Y53" s="130">
        <f t="shared" si="40"/>
        <v>6666.666666666667</v>
      </c>
      <c r="Z53" s="130">
        <f t="shared" si="40"/>
        <v>6666.666666666667</v>
      </c>
      <c r="AA53" s="130">
        <f t="shared" si="40"/>
        <v>6666.666666666667</v>
      </c>
      <c r="AB53" s="130">
        <f t="shared" si="41"/>
        <v>6666.666666666667</v>
      </c>
      <c r="AC53" s="130">
        <f t="shared" si="41"/>
        <v>6666.666666666667</v>
      </c>
      <c r="AD53" s="130">
        <f t="shared" si="41"/>
        <v>6666.666666666667</v>
      </c>
      <c r="AE53" s="130">
        <f t="shared" si="41"/>
        <v>6666.666666666667</v>
      </c>
      <c r="AF53" s="130">
        <f t="shared" si="41"/>
        <v>6666.666666666667</v>
      </c>
      <c r="AG53" s="130">
        <f t="shared" si="41"/>
        <v>6666.666666666667</v>
      </c>
      <c r="AH53" s="130">
        <f t="shared" si="41"/>
        <v>6666.666666666667</v>
      </c>
      <c r="AI53" s="130">
        <f t="shared" si="41"/>
        <v>6666.666666666667</v>
      </c>
      <c r="AJ53" s="130">
        <f t="shared" si="41"/>
        <v>6666.666666666667</v>
      </c>
      <c r="AK53" s="130">
        <f t="shared" si="41"/>
        <v>6666.666666666667</v>
      </c>
      <c r="AL53" s="130">
        <f t="shared" si="42"/>
        <v>6666.666666666667</v>
      </c>
      <c r="AM53" s="130">
        <f t="shared" si="42"/>
        <v>6666.666666666667</v>
      </c>
      <c r="AN53" s="130">
        <f t="shared" si="42"/>
        <v>6666.666666666667</v>
      </c>
      <c r="AO53" s="130">
        <f t="shared" si="42"/>
        <v>6666.666666666667</v>
      </c>
      <c r="AP53" s="130">
        <f t="shared" si="42"/>
        <v>6666.666666666667</v>
      </c>
      <c r="AQ53" s="130">
        <f t="shared" si="42"/>
        <v>6666.666666666667</v>
      </c>
      <c r="AR53" s="130">
        <f t="shared" si="42"/>
        <v>6666.666666666667</v>
      </c>
      <c r="AS53" s="130">
        <f t="shared" si="42"/>
        <v>6666.666666666667</v>
      </c>
      <c r="AT53" s="130">
        <f t="shared" si="42"/>
        <v>6666.666666666667</v>
      </c>
      <c r="AU53" s="130">
        <f t="shared" si="42"/>
        <v>6666.666666666667</v>
      </c>
      <c r="AV53" s="130">
        <f t="shared" si="43"/>
        <v>6666.666666666667</v>
      </c>
      <c r="AW53" s="130">
        <f t="shared" si="43"/>
        <v>6666.666666666667</v>
      </c>
      <c r="AX53" s="130">
        <f t="shared" si="43"/>
        <v>6666.666666666667</v>
      </c>
      <c r="AY53" s="130">
        <f t="shared" si="43"/>
        <v>6666.666666666667</v>
      </c>
      <c r="AZ53" s="130">
        <f t="shared" si="43"/>
        <v>6666.666666666667</v>
      </c>
      <c r="BA53" s="130">
        <f t="shared" si="43"/>
        <v>6666.666666666667</v>
      </c>
      <c r="BB53" s="130">
        <f t="shared" si="43"/>
        <v>6666.666666666667</v>
      </c>
      <c r="BC53" s="130">
        <f t="shared" si="43"/>
        <v>6666.666666666667</v>
      </c>
      <c r="BD53" s="130">
        <f t="shared" si="43"/>
        <v>6666.666666666667</v>
      </c>
      <c r="BE53" s="130">
        <f t="shared" si="43"/>
        <v>6666.666666666667</v>
      </c>
      <c r="BF53" s="130">
        <f t="shared" si="44"/>
        <v>6666.666666666667</v>
      </c>
      <c r="BG53" s="130">
        <f t="shared" si="44"/>
        <v>6666.666666666667</v>
      </c>
      <c r="BH53" s="130">
        <f t="shared" si="44"/>
        <v>6666.666666666667</v>
      </c>
      <c r="BI53" s="130">
        <f t="shared" si="44"/>
        <v>6666.666666666667</v>
      </c>
      <c r="BJ53" s="130">
        <f t="shared" si="44"/>
        <v>6666.666666666667</v>
      </c>
      <c r="BK53" s="130">
        <f t="shared" si="44"/>
        <v>6666.666666666667</v>
      </c>
      <c r="BL53" s="130">
        <f t="shared" si="44"/>
        <v>6666.666666666667</v>
      </c>
      <c r="BM53" s="130">
        <f t="shared" si="44"/>
        <v>6666.666666666667</v>
      </c>
      <c r="BN53" s="130">
        <f t="shared" si="44"/>
        <v>6666.666666666667</v>
      </c>
      <c r="BO53" s="130">
        <f t="shared" si="44"/>
        <v>6666.666666666667</v>
      </c>
    </row>
    <row r="54" spans="1:67">
      <c r="G54" s="123">
        <v>3</v>
      </c>
      <c r="H54" s="130">
        <f t="shared" si="39"/>
        <v>0</v>
      </c>
      <c r="I54" s="130">
        <f t="shared" si="39"/>
        <v>0</v>
      </c>
      <c r="J54" s="130">
        <f t="shared" si="39"/>
        <v>0</v>
      </c>
      <c r="K54" s="130">
        <f t="shared" si="39"/>
        <v>0</v>
      </c>
      <c r="L54" s="130">
        <f t="shared" si="39"/>
        <v>0</v>
      </c>
      <c r="M54" s="130">
        <f t="shared" si="39"/>
        <v>0</v>
      </c>
      <c r="N54" s="130">
        <f t="shared" si="39"/>
        <v>0</v>
      </c>
      <c r="O54" s="130">
        <f t="shared" si="39"/>
        <v>0</v>
      </c>
      <c r="P54" s="130">
        <f t="shared" si="39"/>
        <v>0</v>
      </c>
      <c r="Q54" s="130">
        <f t="shared" si="39"/>
        <v>2083.3333333333335</v>
      </c>
      <c r="R54" s="130">
        <f t="shared" si="40"/>
        <v>2083.3333333333335</v>
      </c>
      <c r="S54" s="130">
        <f t="shared" si="40"/>
        <v>4166.666666666667</v>
      </c>
      <c r="T54" s="130">
        <f t="shared" si="40"/>
        <v>4166.666666666667</v>
      </c>
      <c r="U54" s="130">
        <f t="shared" si="40"/>
        <v>4166.666666666667</v>
      </c>
      <c r="V54" s="130">
        <f t="shared" si="40"/>
        <v>4166.666666666667</v>
      </c>
      <c r="W54" s="130">
        <f t="shared" si="40"/>
        <v>4166.666666666667</v>
      </c>
      <c r="X54" s="130">
        <f t="shared" si="40"/>
        <v>4166.666666666667</v>
      </c>
      <c r="Y54" s="130">
        <f t="shared" si="40"/>
        <v>4166.666666666667</v>
      </c>
      <c r="Z54" s="130">
        <f t="shared" si="40"/>
        <v>4166.666666666667</v>
      </c>
      <c r="AA54" s="130">
        <f t="shared" si="40"/>
        <v>4166.666666666667</v>
      </c>
      <c r="AB54" s="130">
        <f t="shared" si="41"/>
        <v>4166.666666666667</v>
      </c>
      <c r="AC54" s="130">
        <f t="shared" si="41"/>
        <v>4166.666666666667</v>
      </c>
      <c r="AD54" s="130">
        <f t="shared" si="41"/>
        <v>4166.666666666667</v>
      </c>
      <c r="AE54" s="130">
        <f t="shared" si="41"/>
        <v>4166.666666666667</v>
      </c>
      <c r="AF54" s="130">
        <f t="shared" si="41"/>
        <v>4166.666666666667</v>
      </c>
      <c r="AG54" s="130">
        <f t="shared" si="41"/>
        <v>4166.666666666667</v>
      </c>
      <c r="AH54" s="130">
        <f t="shared" si="41"/>
        <v>4166.666666666667</v>
      </c>
      <c r="AI54" s="130">
        <f t="shared" si="41"/>
        <v>8333.3333333333339</v>
      </c>
      <c r="AJ54" s="130">
        <f t="shared" si="41"/>
        <v>8333.3333333333339</v>
      </c>
      <c r="AK54" s="130">
        <f t="shared" si="41"/>
        <v>8333.3333333333339</v>
      </c>
      <c r="AL54" s="130">
        <f t="shared" si="42"/>
        <v>8333.3333333333339</v>
      </c>
      <c r="AM54" s="130">
        <f t="shared" si="42"/>
        <v>8333.3333333333339</v>
      </c>
      <c r="AN54" s="130">
        <f t="shared" si="42"/>
        <v>8333.3333333333339</v>
      </c>
      <c r="AO54" s="130">
        <f t="shared" si="42"/>
        <v>8333.3333333333339</v>
      </c>
      <c r="AP54" s="130">
        <f t="shared" si="42"/>
        <v>8333.3333333333339</v>
      </c>
      <c r="AQ54" s="130">
        <f t="shared" si="42"/>
        <v>8333.3333333333339</v>
      </c>
      <c r="AR54" s="130">
        <f t="shared" si="42"/>
        <v>8333.3333333333339</v>
      </c>
      <c r="AS54" s="130">
        <f t="shared" si="42"/>
        <v>8333.3333333333339</v>
      </c>
      <c r="AT54" s="130">
        <f t="shared" si="42"/>
        <v>8333.3333333333339</v>
      </c>
      <c r="AU54" s="130">
        <f t="shared" si="42"/>
        <v>8333.3333333333339</v>
      </c>
      <c r="AV54" s="130">
        <f t="shared" si="43"/>
        <v>8333.3333333333339</v>
      </c>
      <c r="AW54" s="130">
        <f t="shared" si="43"/>
        <v>8333.3333333333339</v>
      </c>
      <c r="AX54" s="130">
        <f t="shared" si="43"/>
        <v>8333.3333333333339</v>
      </c>
      <c r="AY54" s="130">
        <f t="shared" si="43"/>
        <v>10416.666666666668</v>
      </c>
      <c r="AZ54" s="130">
        <f t="shared" si="43"/>
        <v>10416.666666666668</v>
      </c>
      <c r="BA54" s="130">
        <f t="shared" si="43"/>
        <v>10416.666666666668</v>
      </c>
      <c r="BB54" s="130">
        <f t="shared" si="43"/>
        <v>14583.333333333334</v>
      </c>
      <c r="BC54" s="130">
        <f t="shared" si="43"/>
        <v>14583.333333333334</v>
      </c>
      <c r="BD54" s="130">
        <f t="shared" si="43"/>
        <v>14583.333333333334</v>
      </c>
      <c r="BE54" s="130">
        <f t="shared" si="43"/>
        <v>14583.333333333334</v>
      </c>
      <c r="BF54" s="130">
        <f t="shared" si="44"/>
        <v>14583.333333333334</v>
      </c>
      <c r="BG54" s="130">
        <f t="shared" si="44"/>
        <v>14583.333333333334</v>
      </c>
      <c r="BH54" s="130">
        <f t="shared" si="44"/>
        <v>14583.333333333334</v>
      </c>
      <c r="BI54" s="130">
        <f t="shared" si="44"/>
        <v>14583.333333333334</v>
      </c>
      <c r="BJ54" s="130">
        <f t="shared" si="44"/>
        <v>14583.333333333334</v>
      </c>
      <c r="BK54" s="130">
        <f t="shared" si="44"/>
        <v>14583.333333333334</v>
      </c>
      <c r="BL54" s="130">
        <f t="shared" si="44"/>
        <v>14583.333333333334</v>
      </c>
      <c r="BM54" s="130">
        <f t="shared" si="44"/>
        <v>14583.333333333334</v>
      </c>
      <c r="BN54" s="130">
        <f t="shared" si="44"/>
        <v>14583.333333333334</v>
      </c>
      <c r="BO54" s="130">
        <f t="shared" si="44"/>
        <v>18750</v>
      </c>
    </row>
    <row r="55" spans="1:67">
      <c r="G55" s="123">
        <v>4</v>
      </c>
      <c r="H55" s="130">
        <f t="shared" si="39"/>
        <v>0</v>
      </c>
      <c r="I55" s="130">
        <f t="shared" si="39"/>
        <v>0</v>
      </c>
      <c r="J55" s="130">
        <f t="shared" si="39"/>
        <v>0</v>
      </c>
      <c r="K55" s="130">
        <f t="shared" si="39"/>
        <v>0</v>
      </c>
      <c r="L55" s="130">
        <f t="shared" si="39"/>
        <v>0</v>
      </c>
      <c r="M55" s="130">
        <f t="shared" si="39"/>
        <v>0</v>
      </c>
      <c r="N55" s="130">
        <f t="shared" si="39"/>
        <v>0</v>
      </c>
      <c r="O55" s="130">
        <f t="shared" si="39"/>
        <v>0</v>
      </c>
      <c r="P55" s="130">
        <f t="shared" si="39"/>
        <v>0</v>
      </c>
      <c r="Q55" s="130">
        <f t="shared" si="39"/>
        <v>5208.3333333333339</v>
      </c>
      <c r="R55" s="130">
        <f t="shared" si="40"/>
        <v>5208.3333333333339</v>
      </c>
      <c r="S55" s="130">
        <f t="shared" si="40"/>
        <v>5208.3333333333339</v>
      </c>
      <c r="T55" s="130">
        <f t="shared" si="40"/>
        <v>5208.3333333333339</v>
      </c>
      <c r="U55" s="130">
        <f t="shared" si="40"/>
        <v>5208.3333333333339</v>
      </c>
      <c r="V55" s="130">
        <f t="shared" si="40"/>
        <v>5208.3333333333339</v>
      </c>
      <c r="W55" s="130">
        <f t="shared" si="40"/>
        <v>5208.3333333333339</v>
      </c>
      <c r="X55" s="130">
        <f t="shared" si="40"/>
        <v>5208.3333333333339</v>
      </c>
      <c r="Y55" s="130">
        <f t="shared" si="40"/>
        <v>5208.3333333333339</v>
      </c>
      <c r="Z55" s="130">
        <f t="shared" si="40"/>
        <v>5208.3333333333339</v>
      </c>
      <c r="AA55" s="130">
        <f t="shared" si="40"/>
        <v>5208.3333333333339</v>
      </c>
      <c r="AB55" s="130">
        <f t="shared" si="41"/>
        <v>5208.3333333333339</v>
      </c>
      <c r="AC55" s="130">
        <f t="shared" si="41"/>
        <v>5208.3333333333339</v>
      </c>
      <c r="AD55" s="130">
        <f t="shared" si="41"/>
        <v>5208.3333333333339</v>
      </c>
      <c r="AE55" s="130">
        <f t="shared" si="41"/>
        <v>5208.3333333333339</v>
      </c>
      <c r="AF55" s="130">
        <f t="shared" si="41"/>
        <v>5208.3333333333339</v>
      </c>
      <c r="AG55" s="130">
        <f t="shared" si="41"/>
        <v>5208.3333333333339</v>
      </c>
      <c r="AH55" s="130">
        <f t="shared" si="41"/>
        <v>5208.3333333333339</v>
      </c>
      <c r="AI55" s="130">
        <f t="shared" si="41"/>
        <v>5208.3333333333339</v>
      </c>
      <c r="AJ55" s="130">
        <f t="shared" si="41"/>
        <v>5208.3333333333339</v>
      </c>
      <c r="AK55" s="130">
        <f t="shared" si="41"/>
        <v>5208.3333333333339</v>
      </c>
      <c r="AL55" s="130">
        <f t="shared" si="42"/>
        <v>5208.3333333333339</v>
      </c>
      <c r="AM55" s="130">
        <f t="shared" si="42"/>
        <v>5208.3333333333339</v>
      </c>
      <c r="AN55" s="130">
        <f t="shared" si="42"/>
        <v>5208.3333333333339</v>
      </c>
      <c r="AO55" s="130">
        <f t="shared" si="42"/>
        <v>5208.3333333333339</v>
      </c>
      <c r="AP55" s="130">
        <f t="shared" si="42"/>
        <v>5208.3333333333339</v>
      </c>
      <c r="AQ55" s="130">
        <f t="shared" si="42"/>
        <v>5208.3333333333339</v>
      </c>
      <c r="AR55" s="130">
        <f t="shared" si="42"/>
        <v>5208.3333333333339</v>
      </c>
      <c r="AS55" s="130">
        <f t="shared" si="42"/>
        <v>5208.3333333333339</v>
      </c>
      <c r="AT55" s="130">
        <f t="shared" si="42"/>
        <v>5208.3333333333339</v>
      </c>
      <c r="AU55" s="130">
        <f t="shared" si="42"/>
        <v>5208.3333333333339</v>
      </c>
      <c r="AV55" s="130">
        <f t="shared" si="43"/>
        <v>5208.3333333333339</v>
      </c>
      <c r="AW55" s="130">
        <f t="shared" si="43"/>
        <v>5208.3333333333339</v>
      </c>
      <c r="AX55" s="130">
        <f t="shared" si="43"/>
        <v>5208.3333333333339</v>
      </c>
      <c r="AY55" s="130">
        <f t="shared" si="43"/>
        <v>5208.3333333333339</v>
      </c>
      <c r="AZ55" s="130">
        <f t="shared" si="43"/>
        <v>5208.3333333333339</v>
      </c>
      <c r="BA55" s="130">
        <f t="shared" si="43"/>
        <v>5208.3333333333339</v>
      </c>
      <c r="BB55" s="130">
        <f t="shared" si="43"/>
        <v>5208.3333333333339</v>
      </c>
      <c r="BC55" s="130">
        <f t="shared" si="43"/>
        <v>5208.3333333333339</v>
      </c>
      <c r="BD55" s="130">
        <f t="shared" si="43"/>
        <v>5208.3333333333339</v>
      </c>
      <c r="BE55" s="130">
        <f t="shared" si="43"/>
        <v>5208.3333333333339</v>
      </c>
      <c r="BF55" s="130">
        <f t="shared" si="44"/>
        <v>5208.3333333333339</v>
      </c>
      <c r="BG55" s="130">
        <f t="shared" si="44"/>
        <v>5208.3333333333339</v>
      </c>
      <c r="BH55" s="130">
        <f t="shared" si="44"/>
        <v>5208.3333333333339</v>
      </c>
      <c r="BI55" s="130">
        <f t="shared" si="44"/>
        <v>5208.3333333333339</v>
      </c>
      <c r="BJ55" s="130">
        <f t="shared" si="44"/>
        <v>5208.3333333333339</v>
      </c>
      <c r="BK55" s="130">
        <f t="shared" si="44"/>
        <v>5208.3333333333339</v>
      </c>
      <c r="BL55" s="130">
        <f t="shared" si="44"/>
        <v>5208.3333333333339</v>
      </c>
      <c r="BM55" s="130">
        <f t="shared" si="44"/>
        <v>5208.3333333333339</v>
      </c>
      <c r="BN55" s="130">
        <f t="shared" si="44"/>
        <v>5208.3333333333339</v>
      </c>
      <c r="BO55" s="130">
        <f t="shared" si="44"/>
        <v>5208.3333333333339</v>
      </c>
    </row>
    <row r="56" spans="1:67">
      <c r="G56" s="123">
        <v>5</v>
      </c>
      <c r="H56" s="130">
        <f t="shared" si="39"/>
        <v>0</v>
      </c>
      <c r="I56" s="130">
        <f t="shared" si="39"/>
        <v>0</v>
      </c>
      <c r="J56" s="130">
        <f t="shared" si="39"/>
        <v>0</v>
      </c>
      <c r="K56" s="130">
        <f t="shared" si="39"/>
        <v>0</v>
      </c>
      <c r="L56" s="130">
        <f t="shared" si="39"/>
        <v>0</v>
      </c>
      <c r="M56" s="130">
        <f t="shared" si="39"/>
        <v>0</v>
      </c>
      <c r="N56" s="130">
        <f t="shared" si="39"/>
        <v>0</v>
      </c>
      <c r="O56" s="130">
        <f t="shared" si="39"/>
        <v>0</v>
      </c>
      <c r="P56" s="130">
        <f t="shared" si="39"/>
        <v>0</v>
      </c>
      <c r="Q56" s="130">
        <f t="shared" si="39"/>
        <v>0</v>
      </c>
      <c r="R56" s="130">
        <f t="shared" si="40"/>
        <v>0</v>
      </c>
      <c r="S56" s="130">
        <f t="shared" si="40"/>
        <v>0</v>
      </c>
      <c r="T56" s="130">
        <f t="shared" si="40"/>
        <v>0</v>
      </c>
      <c r="U56" s="130">
        <f t="shared" si="40"/>
        <v>0</v>
      </c>
      <c r="V56" s="130">
        <f t="shared" si="40"/>
        <v>0</v>
      </c>
      <c r="W56" s="130">
        <f t="shared" si="40"/>
        <v>0</v>
      </c>
      <c r="X56" s="130">
        <f t="shared" si="40"/>
        <v>0</v>
      </c>
      <c r="Y56" s="130">
        <f t="shared" si="40"/>
        <v>3125</v>
      </c>
      <c r="Z56" s="130">
        <f t="shared" si="40"/>
        <v>3125</v>
      </c>
      <c r="AA56" s="130">
        <f t="shared" si="40"/>
        <v>3125</v>
      </c>
      <c r="AB56" s="130">
        <f t="shared" si="41"/>
        <v>3125</v>
      </c>
      <c r="AC56" s="130">
        <f t="shared" si="41"/>
        <v>3125</v>
      </c>
      <c r="AD56" s="130">
        <f t="shared" si="41"/>
        <v>3125</v>
      </c>
      <c r="AE56" s="130">
        <f t="shared" si="41"/>
        <v>3125</v>
      </c>
      <c r="AF56" s="130">
        <f t="shared" si="41"/>
        <v>3125</v>
      </c>
      <c r="AG56" s="130">
        <f t="shared" si="41"/>
        <v>3125</v>
      </c>
      <c r="AH56" s="130">
        <f t="shared" si="41"/>
        <v>3125</v>
      </c>
      <c r="AI56" s="130">
        <f t="shared" si="41"/>
        <v>9375</v>
      </c>
      <c r="AJ56" s="130">
        <f t="shared" si="41"/>
        <v>9375</v>
      </c>
      <c r="AK56" s="130">
        <f t="shared" si="41"/>
        <v>9375</v>
      </c>
      <c r="AL56" s="130">
        <f t="shared" si="42"/>
        <v>9375</v>
      </c>
      <c r="AM56" s="130">
        <f t="shared" si="42"/>
        <v>9375</v>
      </c>
      <c r="AN56" s="130">
        <f t="shared" si="42"/>
        <v>9375</v>
      </c>
      <c r="AO56" s="130">
        <f t="shared" si="42"/>
        <v>9375</v>
      </c>
      <c r="AP56" s="130">
        <f t="shared" si="42"/>
        <v>9375</v>
      </c>
      <c r="AQ56" s="130">
        <f t="shared" si="42"/>
        <v>9375</v>
      </c>
      <c r="AR56" s="130">
        <f t="shared" si="42"/>
        <v>12500</v>
      </c>
      <c r="AS56" s="130">
        <f t="shared" si="42"/>
        <v>12500</v>
      </c>
      <c r="AT56" s="130">
        <f t="shared" si="42"/>
        <v>12500</v>
      </c>
      <c r="AU56" s="130">
        <f t="shared" si="42"/>
        <v>12500</v>
      </c>
      <c r="AV56" s="130">
        <f t="shared" si="43"/>
        <v>12500</v>
      </c>
      <c r="AW56" s="130">
        <f t="shared" si="43"/>
        <v>15625</v>
      </c>
      <c r="AX56" s="130">
        <f t="shared" si="43"/>
        <v>15625</v>
      </c>
      <c r="AY56" s="130">
        <f t="shared" si="43"/>
        <v>15625</v>
      </c>
      <c r="AZ56" s="130">
        <f t="shared" si="43"/>
        <v>15625</v>
      </c>
      <c r="BA56" s="130">
        <f t="shared" si="43"/>
        <v>15625</v>
      </c>
      <c r="BB56" s="130">
        <f t="shared" si="43"/>
        <v>15625</v>
      </c>
      <c r="BC56" s="130">
        <f t="shared" si="43"/>
        <v>15625</v>
      </c>
      <c r="BD56" s="130">
        <f t="shared" si="43"/>
        <v>15625</v>
      </c>
      <c r="BE56" s="130">
        <f t="shared" si="43"/>
        <v>15625</v>
      </c>
      <c r="BF56" s="130">
        <f t="shared" si="44"/>
        <v>15625</v>
      </c>
      <c r="BG56" s="130">
        <f t="shared" si="44"/>
        <v>15625</v>
      </c>
      <c r="BH56" s="130">
        <f t="shared" si="44"/>
        <v>15625</v>
      </c>
      <c r="BI56" s="130">
        <f t="shared" si="44"/>
        <v>18750</v>
      </c>
      <c r="BJ56" s="130">
        <f t="shared" si="44"/>
        <v>18750</v>
      </c>
      <c r="BK56" s="130">
        <f t="shared" si="44"/>
        <v>18750</v>
      </c>
      <c r="BL56" s="130">
        <f t="shared" si="44"/>
        <v>18750</v>
      </c>
      <c r="BM56" s="130">
        <f t="shared" si="44"/>
        <v>18750</v>
      </c>
      <c r="BN56" s="130">
        <f t="shared" si="44"/>
        <v>18750</v>
      </c>
      <c r="BO56" s="130">
        <f t="shared" si="44"/>
        <v>18750</v>
      </c>
    </row>
    <row r="57" spans="1:67">
      <c r="G57" s="123">
        <v>6</v>
      </c>
      <c r="H57" s="130">
        <f t="shared" si="39"/>
        <v>0</v>
      </c>
      <c r="I57" s="130">
        <f t="shared" si="39"/>
        <v>0</v>
      </c>
      <c r="J57" s="130">
        <f t="shared" si="39"/>
        <v>0</v>
      </c>
      <c r="K57" s="130">
        <f t="shared" si="39"/>
        <v>0</v>
      </c>
      <c r="L57" s="130">
        <f t="shared" si="39"/>
        <v>0</v>
      </c>
      <c r="M57" s="130">
        <f t="shared" si="39"/>
        <v>0</v>
      </c>
      <c r="N57" s="130">
        <f t="shared" si="39"/>
        <v>0</v>
      </c>
      <c r="O57" s="130">
        <f t="shared" si="39"/>
        <v>0</v>
      </c>
      <c r="P57" s="130">
        <f t="shared" si="39"/>
        <v>0</v>
      </c>
      <c r="Q57" s="130">
        <f t="shared" si="39"/>
        <v>0</v>
      </c>
      <c r="R57" s="130">
        <f t="shared" si="40"/>
        <v>0</v>
      </c>
      <c r="S57" s="130">
        <f t="shared" si="40"/>
        <v>2604.166666666667</v>
      </c>
      <c r="T57" s="130">
        <f t="shared" si="40"/>
        <v>2604.166666666667</v>
      </c>
      <c r="U57" s="130">
        <f t="shared" si="40"/>
        <v>2604.166666666667</v>
      </c>
      <c r="V57" s="130">
        <f t="shared" si="40"/>
        <v>2604.166666666667</v>
      </c>
      <c r="W57" s="130">
        <f t="shared" si="40"/>
        <v>5208.3333333333339</v>
      </c>
      <c r="X57" s="130">
        <f t="shared" si="40"/>
        <v>5208.3333333333339</v>
      </c>
      <c r="Y57" s="130">
        <f t="shared" si="40"/>
        <v>5208.3333333333339</v>
      </c>
      <c r="Z57" s="130">
        <f t="shared" si="40"/>
        <v>5208.3333333333339</v>
      </c>
      <c r="AA57" s="130">
        <f t="shared" si="40"/>
        <v>5208.3333333333339</v>
      </c>
      <c r="AB57" s="130">
        <f t="shared" si="41"/>
        <v>5208.3333333333339</v>
      </c>
      <c r="AC57" s="130">
        <f t="shared" si="41"/>
        <v>5208.3333333333339</v>
      </c>
      <c r="AD57" s="130">
        <f t="shared" si="41"/>
        <v>5208.3333333333339</v>
      </c>
      <c r="AE57" s="130">
        <f t="shared" si="41"/>
        <v>5208.3333333333339</v>
      </c>
      <c r="AF57" s="130">
        <f t="shared" si="41"/>
        <v>5208.3333333333339</v>
      </c>
      <c r="AG57" s="130">
        <f t="shared" si="41"/>
        <v>5208.3333333333339</v>
      </c>
      <c r="AH57" s="130">
        <f t="shared" si="41"/>
        <v>5208.3333333333339</v>
      </c>
      <c r="AI57" s="130">
        <f t="shared" si="41"/>
        <v>5208.3333333333339</v>
      </c>
      <c r="AJ57" s="130">
        <f t="shared" si="41"/>
        <v>5208.3333333333339</v>
      </c>
      <c r="AK57" s="130">
        <f t="shared" si="41"/>
        <v>5208.3333333333339</v>
      </c>
      <c r="AL57" s="130">
        <f t="shared" si="42"/>
        <v>5208.3333333333339</v>
      </c>
      <c r="AM57" s="130">
        <f t="shared" si="42"/>
        <v>5208.3333333333339</v>
      </c>
      <c r="AN57" s="130">
        <f t="shared" si="42"/>
        <v>5208.3333333333339</v>
      </c>
      <c r="AO57" s="130">
        <f t="shared" si="42"/>
        <v>5208.3333333333339</v>
      </c>
      <c r="AP57" s="130">
        <f t="shared" si="42"/>
        <v>10416.666666666668</v>
      </c>
      <c r="AQ57" s="130">
        <f t="shared" si="42"/>
        <v>10416.666666666668</v>
      </c>
      <c r="AR57" s="130">
        <f t="shared" si="42"/>
        <v>10416.666666666668</v>
      </c>
      <c r="AS57" s="130">
        <f t="shared" si="42"/>
        <v>10416.666666666668</v>
      </c>
      <c r="AT57" s="130">
        <f t="shared" si="42"/>
        <v>10416.666666666668</v>
      </c>
      <c r="AU57" s="130">
        <f t="shared" si="42"/>
        <v>10416.666666666668</v>
      </c>
      <c r="AV57" s="130">
        <f t="shared" si="43"/>
        <v>10416.666666666668</v>
      </c>
      <c r="AW57" s="130">
        <f t="shared" si="43"/>
        <v>15625.000000000002</v>
      </c>
      <c r="AX57" s="130">
        <f t="shared" si="43"/>
        <v>15625.000000000002</v>
      </c>
      <c r="AY57" s="130">
        <f t="shared" si="43"/>
        <v>15625.000000000002</v>
      </c>
      <c r="AZ57" s="130">
        <f t="shared" si="43"/>
        <v>15625.000000000002</v>
      </c>
      <c r="BA57" s="130">
        <f t="shared" si="43"/>
        <v>15625.000000000002</v>
      </c>
      <c r="BB57" s="130">
        <f t="shared" si="43"/>
        <v>15625.000000000002</v>
      </c>
      <c r="BC57" s="130">
        <f t="shared" si="43"/>
        <v>15625.000000000002</v>
      </c>
      <c r="BD57" s="130">
        <f t="shared" si="43"/>
        <v>15625.000000000002</v>
      </c>
      <c r="BE57" s="130">
        <f t="shared" si="43"/>
        <v>15625.000000000002</v>
      </c>
      <c r="BF57" s="130">
        <f t="shared" si="44"/>
        <v>15625.000000000002</v>
      </c>
      <c r="BG57" s="130">
        <f t="shared" si="44"/>
        <v>15625.000000000002</v>
      </c>
      <c r="BH57" s="130">
        <f t="shared" si="44"/>
        <v>15625.000000000002</v>
      </c>
      <c r="BI57" s="130">
        <f t="shared" si="44"/>
        <v>20833.333333333336</v>
      </c>
      <c r="BJ57" s="130">
        <f t="shared" si="44"/>
        <v>20833.333333333336</v>
      </c>
      <c r="BK57" s="130">
        <f t="shared" si="44"/>
        <v>20833.333333333336</v>
      </c>
      <c r="BL57" s="130">
        <f t="shared" si="44"/>
        <v>20833.333333333336</v>
      </c>
      <c r="BM57" s="130">
        <f t="shared" si="44"/>
        <v>20833.333333333336</v>
      </c>
      <c r="BN57" s="130">
        <f t="shared" si="44"/>
        <v>20833.333333333336</v>
      </c>
      <c r="BO57" s="130">
        <f t="shared" si="44"/>
        <v>20833.333333333336</v>
      </c>
    </row>
    <row r="58" spans="1:67">
      <c r="G58" s="123">
        <v>7</v>
      </c>
      <c r="H58" s="130">
        <f t="shared" si="39"/>
        <v>0</v>
      </c>
      <c r="I58" s="130">
        <f t="shared" si="39"/>
        <v>0</v>
      </c>
      <c r="J58" s="130">
        <f t="shared" si="39"/>
        <v>0</v>
      </c>
      <c r="K58" s="130">
        <f t="shared" si="39"/>
        <v>0</v>
      </c>
      <c r="L58" s="130">
        <f t="shared" si="39"/>
        <v>0</v>
      </c>
      <c r="M58" s="130">
        <f t="shared" si="39"/>
        <v>0</v>
      </c>
      <c r="N58" s="130">
        <f t="shared" si="39"/>
        <v>0</v>
      </c>
      <c r="O58" s="130">
        <f t="shared" si="39"/>
        <v>0</v>
      </c>
      <c r="P58" s="130">
        <f t="shared" si="39"/>
        <v>0</v>
      </c>
      <c r="Q58" s="130">
        <f t="shared" si="39"/>
        <v>0</v>
      </c>
      <c r="R58" s="130">
        <f t="shared" si="40"/>
        <v>0</v>
      </c>
      <c r="S58" s="130">
        <f t="shared" si="40"/>
        <v>3125</v>
      </c>
      <c r="T58" s="130">
        <f t="shared" si="40"/>
        <v>3125</v>
      </c>
      <c r="U58" s="130">
        <f t="shared" si="40"/>
        <v>3125</v>
      </c>
      <c r="V58" s="130">
        <f t="shared" si="40"/>
        <v>3125</v>
      </c>
      <c r="W58" s="130">
        <f t="shared" si="40"/>
        <v>6250</v>
      </c>
      <c r="X58" s="130">
        <f t="shared" si="40"/>
        <v>6250</v>
      </c>
      <c r="Y58" s="130">
        <f t="shared" si="40"/>
        <v>6250</v>
      </c>
      <c r="Z58" s="130">
        <f t="shared" si="40"/>
        <v>6250</v>
      </c>
      <c r="AA58" s="130">
        <f t="shared" si="40"/>
        <v>6250</v>
      </c>
      <c r="AB58" s="130">
        <f t="shared" si="41"/>
        <v>6250</v>
      </c>
      <c r="AC58" s="130">
        <f t="shared" si="41"/>
        <v>6250</v>
      </c>
      <c r="AD58" s="130">
        <f t="shared" si="41"/>
        <v>6250</v>
      </c>
      <c r="AE58" s="130">
        <f t="shared" si="41"/>
        <v>6250</v>
      </c>
      <c r="AF58" s="130">
        <f t="shared" si="41"/>
        <v>6250</v>
      </c>
      <c r="AG58" s="130">
        <f t="shared" si="41"/>
        <v>6250</v>
      </c>
      <c r="AH58" s="130">
        <f t="shared" si="41"/>
        <v>6250</v>
      </c>
      <c r="AI58" s="130">
        <f t="shared" si="41"/>
        <v>12500</v>
      </c>
      <c r="AJ58" s="130">
        <f t="shared" si="41"/>
        <v>12500</v>
      </c>
      <c r="AK58" s="130">
        <f t="shared" si="41"/>
        <v>12500</v>
      </c>
      <c r="AL58" s="130">
        <f t="shared" si="42"/>
        <v>12500</v>
      </c>
      <c r="AM58" s="130">
        <f t="shared" si="42"/>
        <v>12500</v>
      </c>
      <c r="AN58" s="130">
        <f t="shared" si="42"/>
        <v>12500</v>
      </c>
      <c r="AO58" s="130">
        <f t="shared" si="42"/>
        <v>12500</v>
      </c>
      <c r="AP58" s="130">
        <f t="shared" si="42"/>
        <v>12500</v>
      </c>
      <c r="AQ58" s="130">
        <f t="shared" si="42"/>
        <v>12500</v>
      </c>
      <c r="AR58" s="130">
        <f t="shared" si="42"/>
        <v>12500</v>
      </c>
      <c r="AS58" s="130">
        <f t="shared" si="42"/>
        <v>12500</v>
      </c>
      <c r="AT58" s="130">
        <f t="shared" si="42"/>
        <v>12500</v>
      </c>
      <c r="AU58" s="130">
        <f t="shared" si="42"/>
        <v>12500</v>
      </c>
      <c r="AV58" s="130">
        <f t="shared" si="43"/>
        <v>12500</v>
      </c>
      <c r="AW58" s="130">
        <f t="shared" si="43"/>
        <v>18750</v>
      </c>
      <c r="AX58" s="130">
        <f t="shared" si="43"/>
        <v>18750</v>
      </c>
      <c r="AY58" s="130">
        <f t="shared" si="43"/>
        <v>18750</v>
      </c>
      <c r="AZ58" s="130">
        <f t="shared" si="43"/>
        <v>18750</v>
      </c>
      <c r="BA58" s="130">
        <f t="shared" si="43"/>
        <v>18750</v>
      </c>
      <c r="BB58" s="130">
        <f t="shared" si="43"/>
        <v>18750</v>
      </c>
      <c r="BC58" s="130">
        <f t="shared" si="43"/>
        <v>18750</v>
      </c>
      <c r="BD58" s="130">
        <f t="shared" si="43"/>
        <v>18750</v>
      </c>
      <c r="BE58" s="130">
        <f t="shared" si="43"/>
        <v>18750</v>
      </c>
      <c r="BF58" s="130">
        <f t="shared" si="44"/>
        <v>18750</v>
      </c>
      <c r="BG58" s="130">
        <f t="shared" si="44"/>
        <v>18750</v>
      </c>
      <c r="BH58" s="130">
        <f t="shared" si="44"/>
        <v>18750</v>
      </c>
      <c r="BI58" s="130">
        <f t="shared" si="44"/>
        <v>25000</v>
      </c>
      <c r="BJ58" s="130">
        <f t="shared" si="44"/>
        <v>25000</v>
      </c>
      <c r="BK58" s="130">
        <f t="shared" si="44"/>
        <v>25000</v>
      </c>
      <c r="BL58" s="130">
        <f t="shared" si="44"/>
        <v>25000</v>
      </c>
      <c r="BM58" s="130">
        <f t="shared" si="44"/>
        <v>25000</v>
      </c>
      <c r="BN58" s="130">
        <f t="shared" si="44"/>
        <v>25000</v>
      </c>
      <c r="BO58" s="130">
        <f t="shared" si="44"/>
        <v>25000</v>
      </c>
    </row>
    <row r="59" spans="1:67">
      <c r="G59" s="123">
        <v>8</v>
      </c>
      <c r="H59" s="130">
        <f t="shared" si="39"/>
        <v>0</v>
      </c>
      <c r="I59" s="130">
        <f t="shared" si="39"/>
        <v>0</v>
      </c>
      <c r="J59" s="130">
        <f t="shared" si="39"/>
        <v>0</v>
      </c>
      <c r="K59" s="130">
        <f t="shared" si="39"/>
        <v>0</v>
      </c>
      <c r="L59" s="130">
        <f t="shared" si="39"/>
        <v>0</v>
      </c>
      <c r="M59" s="130">
        <f t="shared" si="39"/>
        <v>208.33333333333337</v>
      </c>
      <c r="N59" s="130">
        <f t="shared" si="39"/>
        <v>208.33333333333337</v>
      </c>
      <c r="O59" s="130">
        <f t="shared" si="39"/>
        <v>208.33333333333337</v>
      </c>
      <c r="P59" s="130">
        <f t="shared" si="39"/>
        <v>208.33333333333337</v>
      </c>
      <c r="Q59" s="130">
        <f t="shared" si="39"/>
        <v>208.33333333333337</v>
      </c>
      <c r="R59" s="130">
        <f t="shared" si="40"/>
        <v>208.33333333333337</v>
      </c>
      <c r="S59" s="130">
        <f t="shared" si="40"/>
        <v>208.33333333333337</v>
      </c>
      <c r="T59" s="130">
        <f t="shared" si="40"/>
        <v>208.33333333333337</v>
      </c>
      <c r="U59" s="130">
        <f t="shared" si="40"/>
        <v>208.33333333333337</v>
      </c>
      <c r="V59" s="130">
        <f t="shared" si="40"/>
        <v>2083.3333333333335</v>
      </c>
      <c r="W59" s="130">
        <f t="shared" si="40"/>
        <v>2083.3333333333335</v>
      </c>
      <c r="X59" s="130">
        <f t="shared" si="40"/>
        <v>2083.3333333333335</v>
      </c>
      <c r="Y59" s="130">
        <f t="shared" si="40"/>
        <v>2083.3333333333335</v>
      </c>
      <c r="Z59" s="130">
        <f t="shared" si="40"/>
        <v>2083.3333333333335</v>
      </c>
      <c r="AA59" s="130">
        <f t="shared" si="40"/>
        <v>2083.3333333333335</v>
      </c>
      <c r="AB59" s="130">
        <f t="shared" si="41"/>
        <v>2083.3333333333335</v>
      </c>
      <c r="AC59" s="130">
        <f t="shared" si="41"/>
        <v>2083.3333333333335</v>
      </c>
      <c r="AD59" s="130">
        <f t="shared" si="41"/>
        <v>2083.3333333333335</v>
      </c>
      <c r="AE59" s="130">
        <f t="shared" si="41"/>
        <v>2083.3333333333335</v>
      </c>
      <c r="AF59" s="130">
        <f t="shared" si="41"/>
        <v>2083.3333333333335</v>
      </c>
      <c r="AG59" s="130">
        <f t="shared" si="41"/>
        <v>2083.3333333333335</v>
      </c>
      <c r="AH59" s="130">
        <f t="shared" si="41"/>
        <v>2083.3333333333335</v>
      </c>
      <c r="AI59" s="130">
        <f t="shared" si="41"/>
        <v>4166.666666666667</v>
      </c>
      <c r="AJ59" s="130">
        <f t="shared" si="41"/>
        <v>4166.666666666667</v>
      </c>
      <c r="AK59" s="130">
        <f t="shared" si="41"/>
        <v>4166.666666666667</v>
      </c>
      <c r="AL59" s="130">
        <f t="shared" si="42"/>
        <v>4166.666666666667</v>
      </c>
      <c r="AM59" s="130">
        <f t="shared" si="42"/>
        <v>4166.666666666667</v>
      </c>
      <c r="AN59" s="130">
        <f t="shared" si="42"/>
        <v>4166.666666666667</v>
      </c>
      <c r="AO59" s="130">
        <f t="shared" si="42"/>
        <v>4166.666666666667</v>
      </c>
      <c r="AP59" s="130">
        <f t="shared" si="42"/>
        <v>4166.666666666667</v>
      </c>
      <c r="AQ59" s="130">
        <f t="shared" si="42"/>
        <v>4166.666666666667</v>
      </c>
      <c r="AR59" s="130">
        <f t="shared" si="42"/>
        <v>4166.666666666667</v>
      </c>
      <c r="AS59" s="130">
        <f t="shared" si="42"/>
        <v>6250</v>
      </c>
      <c r="AT59" s="130">
        <f t="shared" si="42"/>
        <v>6250</v>
      </c>
      <c r="AU59" s="130">
        <f t="shared" si="42"/>
        <v>6250</v>
      </c>
      <c r="AV59" s="130">
        <f t="shared" si="43"/>
        <v>6250</v>
      </c>
      <c r="AW59" s="130">
        <f t="shared" si="43"/>
        <v>6250</v>
      </c>
      <c r="AX59" s="130">
        <f t="shared" si="43"/>
        <v>6250</v>
      </c>
      <c r="AY59" s="130">
        <f t="shared" si="43"/>
        <v>6250</v>
      </c>
      <c r="AZ59" s="130">
        <f t="shared" si="43"/>
        <v>6250</v>
      </c>
      <c r="BA59" s="130">
        <f t="shared" si="43"/>
        <v>6250</v>
      </c>
      <c r="BB59" s="130">
        <f t="shared" si="43"/>
        <v>6250</v>
      </c>
      <c r="BC59" s="130">
        <f t="shared" si="43"/>
        <v>8333.3333333333339</v>
      </c>
      <c r="BD59" s="130">
        <f t="shared" si="43"/>
        <v>8333.3333333333339</v>
      </c>
      <c r="BE59" s="130">
        <f t="shared" si="43"/>
        <v>8333.3333333333339</v>
      </c>
      <c r="BF59" s="130">
        <f t="shared" si="44"/>
        <v>8333.3333333333339</v>
      </c>
      <c r="BG59" s="130">
        <f t="shared" si="44"/>
        <v>8333.3333333333339</v>
      </c>
      <c r="BH59" s="130">
        <f t="shared" si="44"/>
        <v>8333.3333333333339</v>
      </c>
      <c r="BI59" s="130">
        <f t="shared" si="44"/>
        <v>8333.3333333333339</v>
      </c>
      <c r="BJ59" s="130">
        <f t="shared" si="44"/>
        <v>8333.3333333333339</v>
      </c>
      <c r="BK59" s="130">
        <f t="shared" si="44"/>
        <v>8333.3333333333339</v>
      </c>
      <c r="BL59" s="130">
        <f t="shared" si="44"/>
        <v>8333.3333333333339</v>
      </c>
      <c r="BM59" s="130">
        <f t="shared" si="44"/>
        <v>8333.3333333333339</v>
      </c>
      <c r="BN59" s="130">
        <f t="shared" si="44"/>
        <v>8333.3333333333339</v>
      </c>
      <c r="BO59" s="130">
        <f t="shared" si="44"/>
        <v>8333.3333333333339</v>
      </c>
    </row>
    <row r="60" spans="1:67">
      <c r="G60" s="123">
        <v>9</v>
      </c>
      <c r="H60" s="130">
        <f t="shared" si="39"/>
        <v>0</v>
      </c>
      <c r="I60" s="130">
        <f t="shared" si="39"/>
        <v>0</v>
      </c>
      <c r="J60" s="130">
        <f t="shared" si="39"/>
        <v>0</v>
      </c>
      <c r="K60" s="130">
        <f t="shared" si="39"/>
        <v>0</v>
      </c>
      <c r="L60" s="130">
        <f t="shared" si="39"/>
        <v>0</v>
      </c>
      <c r="M60" s="130">
        <f t="shared" si="39"/>
        <v>0</v>
      </c>
      <c r="N60" s="130">
        <f t="shared" si="39"/>
        <v>0</v>
      </c>
      <c r="O60" s="130">
        <f t="shared" si="39"/>
        <v>0</v>
      </c>
      <c r="P60" s="130">
        <f t="shared" si="39"/>
        <v>0</v>
      </c>
      <c r="Q60" s="130">
        <f t="shared" si="39"/>
        <v>0</v>
      </c>
      <c r="R60" s="130">
        <f t="shared" si="40"/>
        <v>0</v>
      </c>
      <c r="S60" s="130">
        <f t="shared" si="40"/>
        <v>0</v>
      </c>
      <c r="T60" s="130">
        <f t="shared" si="40"/>
        <v>0</v>
      </c>
      <c r="U60" s="130">
        <f t="shared" si="40"/>
        <v>0</v>
      </c>
      <c r="V60" s="130">
        <f t="shared" si="40"/>
        <v>0</v>
      </c>
      <c r="W60" s="130">
        <f t="shared" si="40"/>
        <v>0</v>
      </c>
      <c r="X60" s="130">
        <f t="shared" si="40"/>
        <v>0</v>
      </c>
      <c r="Y60" s="130">
        <f t="shared" si="40"/>
        <v>0</v>
      </c>
      <c r="Z60" s="130">
        <f t="shared" si="40"/>
        <v>0</v>
      </c>
      <c r="AA60" s="130">
        <f t="shared" si="40"/>
        <v>0</v>
      </c>
      <c r="AB60" s="130">
        <f t="shared" si="41"/>
        <v>0</v>
      </c>
      <c r="AC60" s="130">
        <f t="shared" si="41"/>
        <v>0</v>
      </c>
      <c r="AD60" s="130">
        <f t="shared" si="41"/>
        <v>0</v>
      </c>
      <c r="AE60" s="130">
        <f t="shared" si="41"/>
        <v>0</v>
      </c>
      <c r="AF60" s="130">
        <f t="shared" si="41"/>
        <v>0</v>
      </c>
      <c r="AG60" s="130">
        <f t="shared" si="41"/>
        <v>0</v>
      </c>
      <c r="AH60" s="130">
        <f t="shared" si="41"/>
        <v>0</v>
      </c>
      <c r="AI60" s="130">
        <f t="shared" si="41"/>
        <v>0</v>
      </c>
      <c r="AJ60" s="130">
        <f t="shared" si="41"/>
        <v>0</v>
      </c>
      <c r="AK60" s="130">
        <f t="shared" si="41"/>
        <v>0</v>
      </c>
      <c r="AL60" s="130">
        <f t="shared" si="42"/>
        <v>0</v>
      </c>
      <c r="AM60" s="130">
        <f t="shared" si="42"/>
        <v>0</v>
      </c>
      <c r="AN60" s="130">
        <f t="shared" si="42"/>
        <v>0</v>
      </c>
      <c r="AO60" s="130">
        <f t="shared" si="42"/>
        <v>0</v>
      </c>
      <c r="AP60" s="130">
        <f t="shared" si="42"/>
        <v>0</v>
      </c>
      <c r="AQ60" s="130">
        <f t="shared" si="42"/>
        <v>0</v>
      </c>
      <c r="AR60" s="130">
        <f t="shared" si="42"/>
        <v>0</v>
      </c>
      <c r="AS60" s="130">
        <f t="shared" si="42"/>
        <v>0</v>
      </c>
      <c r="AT60" s="130">
        <f t="shared" si="42"/>
        <v>0</v>
      </c>
      <c r="AU60" s="130">
        <f t="shared" si="42"/>
        <v>0</v>
      </c>
      <c r="AV60" s="130">
        <f t="shared" si="43"/>
        <v>0</v>
      </c>
      <c r="AW60" s="130">
        <f t="shared" si="43"/>
        <v>0</v>
      </c>
      <c r="AX60" s="130">
        <f t="shared" si="43"/>
        <v>0</v>
      </c>
      <c r="AY60" s="130">
        <f t="shared" si="43"/>
        <v>0</v>
      </c>
      <c r="AZ60" s="130">
        <f t="shared" si="43"/>
        <v>0</v>
      </c>
      <c r="BA60" s="130">
        <f t="shared" si="43"/>
        <v>0</v>
      </c>
      <c r="BB60" s="130">
        <f t="shared" si="43"/>
        <v>0</v>
      </c>
      <c r="BC60" s="130">
        <f t="shared" si="43"/>
        <v>0</v>
      </c>
      <c r="BD60" s="130">
        <f t="shared" si="43"/>
        <v>0</v>
      </c>
      <c r="BE60" s="130">
        <f t="shared" si="43"/>
        <v>0</v>
      </c>
      <c r="BF60" s="130">
        <f t="shared" si="44"/>
        <v>0</v>
      </c>
      <c r="BG60" s="130">
        <f t="shared" si="44"/>
        <v>0</v>
      </c>
      <c r="BH60" s="130">
        <f t="shared" si="44"/>
        <v>0</v>
      </c>
      <c r="BI60" s="130">
        <f t="shared" si="44"/>
        <v>0</v>
      </c>
      <c r="BJ60" s="130">
        <f t="shared" si="44"/>
        <v>0</v>
      </c>
      <c r="BK60" s="130">
        <f t="shared" si="44"/>
        <v>0</v>
      </c>
      <c r="BL60" s="130">
        <f t="shared" si="44"/>
        <v>0</v>
      </c>
      <c r="BM60" s="130">
        <f t="shared" si="44"/>
        <v>0</v>
      </c>
      <c r="BN60" s="130">
        <f t="shared" si="44"/>
        <v>0</v>
      </c>
      <c r="BO60" s="130">
        <f t="shared" si="44"/>
        <v>0</v>
      </c>
    </row>
    <row r="61" spans="1:67">
      <c r="G61" s="123">
        <v>10</v>
      </c>
      <c r="H61" s="130">
        <f t="shared" si="39"/>
        <v>0</v>
      </c>
      <c r="I61" s="130">
        <f t="shared" si="39"/>
        <v>0</v>
      </c>
      <c r="J61" s="130">
        <f t="shared" si="39"/>
        <v>0</v>
      </c>
      <c r="K61" s="130">
        <f t="shared" si="39"/>
        <v>0</v>
      </c>
      <c r="L61" s="130">
        <f t="shared" si="39"/>
        <v>0</v>
      </c>
      <c r="M61" s="130">
        <f t="shared" si="39"/>
        <v>0</v>
      </c>
      <c r="N61" s="130">
        <f t="shared" si="39"/>
        <v>0</v>
      </c>
      <c r="O61" s="130">
        <f t="shared" si="39"/>
        <v>0</v>
      </c>
      <c r="P61" s="130">
        <f t="shared" si="39"/>
        <v>0</v>
      </c>
      <c r="Q61" s="130">
        <f t="shared" si="39"/>
        <v>0</v>
      </c>
      <c r="R61" s="130">
        <f t="shared" si="40"/>
        <v>0</v>
      </c>
      <c r="S61" s="130">
        <f t="shared" si="40"/>
        <v>0</v>
      </c>
      <c r="T61" s="130">
        <f t="shared" si="40"/>
        <v>0</v>
      </c>
      <c r="U61" s="130">
        <f t="shared" si="40"/>
        <v>0</v>
      </c>
      <c r="V61" s="130">
        <f t="shared" si="40"/>
        <v>0</v>
      </c>
      <c r="W61" s="130">
        <f t="shared" si="40"/>
        <v>0</v>
      </c>
      <c r="X61" s="130">
        <f t="shared" si="40"/>
        <v>0</v>
      </c>
      <c r="Y61" s="130">
        <f t="shared" si="40"/>
        <v>0</v>
      </c>
      <c r="Z61" s="130">
        <f t="shared" si="40"/>
        <v>0</v>
      </c>
      <c r="AA61" s="130">
        <f t="shared" si="40"/>
        <v>0</v>
      </c>
      <c r="AB61" s="130">
        <f t="shared" si="41"/>
        <v>0</v>
      </c>
      <c r="AC61" s="130">
        <f t="shared" si="41"/>
        <v>0</v>
      </c>
      <c r="AD61" s="130">
        <f t="shared" si="41"/>
        <v>0</v>
      </c>
      <c r="AE61" s="130">
        <f t="shared" si="41"/>
        <v>0</v>
      </c>
      <c r="AF61" s="130">
        <f t="shared" si="41"/>
        <v>0</v>
      </c>
      <c r="AG61" s="130">
        <f t="shared" si="41"/>
        <v>0</v>
      </c>
      <c r="AH61" s="130">
        <f t="shared" si="41"/>
        <v>0</v>
      </c>
      <c r="AI61" s="130">
        <f t="shared" si="41"/>
        <v>0</v>
      </c>
      <c r="AJ61" s="130">
        <f t="shared" si="41"/>
        <v>0</v>
      </c>
      <c r="AK61" s="130">
        <f t="shared" si="41"/>
        <v>0</v>
      </c>
      <c r="AL61" s="130">
        <f t="shared" si="42"/>
        <v>0</v>
      </c>
      <c r="AM61" s="130">
        <f t="shared" si="42"/>
        <v>0</v>
      </c>
      <c r="AN61" s="130">
        <f t="shared" si="42"/>
        <v>0</v>
      </c>
      <c r="AO61" s="130">
        <f t="shared" si="42"/>
        <v>0</v>
      </c>
      <c r="AP61" s="130">
        <f t="shared" si="42"/>
        <v>0</v>
      </c>
      <c r="AQ61" s="130">
        <f t="shared" si="42"/>
        <v>0</v>
      </c>
      <c r="AR61" s="130">
        <f t="shared" si="42"/>
        <v>0</v>
      </c>
      <c r="AS61" s="130">
        <f t="shared" si="42"/>
        <v>0</v>
      </c>
      <c r="AT61" s="130">
        <f t="shared" si="42"/>
        <v>0</v>
      </c>
      <c r="AU61" s="130">
        <f t="shared" si="42"/>
        <v>0</v>
      </c>
      <c r="AV61" s="130">
        <f t="shared" si="43"/>
        <v>0</v>
      </c>
      <c r="AW61" s="130">
        <f t="shared" si="43"/>
        <v>0</v>
      </c>
      <c r="AX61" s="130">
        <f t="shared" si="43"/>
        <v>0</v>
      </c>
      <c r="AY61" s="130">
        <f t="shared" si="43"/>
        <v>0</v>
      </c>
      <c r="AZ61" s="130">
        <f t="shared" si="43"/>
        <v>0</v>
      </c>
      <c r="BA61" s="130">
        <f t="shared" si="43"/>
        <v>0</v>
      </c>
      <c r="BB61" s="130">
        <f t="shared" si="43"/>
        <v>0</v>
      </c>
      <c r="BC61" s="130">
        <f t="shared" si="43"/>
        <v>0</v>
      </c>
      <c r="BD61" s="130">
        <f t="shared" si="43"/>
        <v>0</v>
      </c>
      <c r="BE61" s="130">
        <f t="shared" si="43"/>
        <v>0</v>
      </c>
      <c r="BF61" s="130">
        <f t="shared" si="44"/>
        <v>0</v>
      </c>
      <c r="BG61" s="130">
        <f t="shared" si="44"/>
        <v>0</v>
      </c>
      <c r="BH61" s="130">
        <f t="shared" si="44"/>
        <v>0</v>
      </c>
      <c r="BI61" s="130">
        <f t="shared" si="44"/>
        <v>0</v>
      </c>
      <c r="BJ61" s="130">
        <f t="shared" si="44"/>
        <v>0</v>
      </c>
      <c r="BK61" s="130">
        <f t="shared" si="44"/>
        <v>0</v>
      </c>
      <c r="BL61" s="130">
        <f t="shared" si="44"/>
        <v>0</v>
      </c>
      <c r="BM61" s="130">
        <f t="shared" si="44"/>
        <v>0</v>
      </c>
      <c r="BN61" s="130">
        <f t="shared" si="44"/>
        <v>0</v>
      </c>
      <c r="BO61" s="130">
        <f t="shared" si="44"/>
        <v>0</v>
      </c>
    </row>
    <row r="62" spans="1:67">
      <c r="G62" s="123">
        <v>11</v>
      </c>
      <c r="H62" s="130">
        <f t="shared" si="39"/>
        <v>0</v>
      </c>
      <c r="I62" s="130">
        <f t="shared" si="39"/>
        <v>0</v>
      </c>
      <c r="J62" s="130">
        <f t="shared" si="39"/>
        <v>0</v>
      </c>
      <c r="K62" s="130">
        <f t="shared" si="39"/>
        <v>0</v>
      </c>
      <c r="L62" s="130">
        <f t="shared" si="39"/>
        <v>0</v>
      </c>
      <c r="M62" s="130">
        <f t="shared" si="39"/>
        <v>0</v>
      </c>
      <c r="N62" s="130">
        <f t="shared" si="39"/>
        <v>0</v>
      </c>
      <c r="O62" s="130">
        <f t="shared" si="39"/>
        <v>0</v>
      </c>
      <c r="P62" s="130">
        <f t="shared" si="39"/>
        <v>0</v>
      </c>
      <c r="Q62" s="130">
        <f t="shared" si="39"/>
        <v>500</v>
      </c>
      <c r="R62" s="130">
        <f t="shared" si="40"/>
        <v>500</v>
      </c>
      <c r="S62" s="130">
        <f t="shared" si="40"/>
        <v>500</v>
      </c>
      <c r="T62" s="130">
        <f t="shared" si="40"/>
        <v>500</v>
      </c>
      <c r="U62" s="130">
        <f t="shared" si="40"/>
        <v>500</v>
      </c>
      <c r="V62" s="130">
        <f t="shared" si="40"/>
        <v>500</v>
      </c>
      <c r="W62" s="130">
        <f t="shared" si="40"/>
        <v>500</v>
      </c>
      <c r="X62" s="130">
        <f t="shared" si="40"/>
        <v>500</v>
      </c>
      <c r="Y62" s="130">
        <f t="shared" si="40"/>
        <v>1000</v>
      </c>
      <c r="Z62" s="130">
        <f t="shared" si="40"/>
        <v>1000</v>
      </c>
      <c r="AA62" s="130">
        <f t="shared" si="40"/>
        <v>1000</v>
      </c>
      <c r="AB62" s="130">
        <f t="shared" si="41"/>
        <v>1000</v>
      </c>
      <c r="AC62" s="130">
        <f t="shared" si="41"/>
        <v>1000</v>
      </c>
      <c r="AD62" s="130">
        <f t="shared" si="41"/>
        <v>1000</v>
      </c>
      <c r="AE62" s="130">
        <f t="shared" si="41"/>
        <v>1000</v>
      </c>
      <c r="AF62" s="130">
        <f t="shared" si="41"/>
        <v>1000</v>
      </c>
      <c r="AG62" s="130">
        <f t="shared" si="41"/>
        <v>1000</v>
      </c>
      <c r="AH62" s="130">
        <f t="shared" si="41"/>
        <v>1000</v>
      </c>
      <c r="AI62" s="130">
        <f t="shared" si="41"/>
        <v>1000</v>
      </c>
      <c r="AJ62" s="130">
        <f t="shared" si="41"/>
        <v>1000</v>
      </c>
      <c r="AK62" s="130">
        <f t="shared" si="41"/>
        <v>1000</v>
      </c>
      <c r="AL62" s="130">
        <f t="shared" si="42"/>
        <v>1000</v>
      </c>
      <c r="AM62" s="130">
        <f t="shared" si="42"/>
        <v>1000</v>
      </c>
      <c r="AN62" s="130">
        <f t="shared" si="42"/>
        <v>1000</v>
      </c>
      <c r="AO62" s="130">
        <f t="shared" si="42"/>
        <v>1000</v>
      </c>
      <c r="AP62" s="130">
        <f t="shared" si="42"/>
        <v>1000</v>
      </c>
      <c r="AQ62" s="130">
        <f t="shared" si="42"/>
        <v>1000</v>
      </c>
      <c r="AR62" s="130">
        <f t="shared" si="42"/>
        <v>1000</v>
      </c>
      <c r="AS62" s="130">
        <f t="shared" si="42"/>
        <v>1000</v>
      </c>
      <c r="AT62" s="130">
        <f t="shared" si="42"/>
        <v>1000</v>
      </c>
      <c r="AU62" s="130">
        <f t="shared" si="42"/>
        <v>1000</v>
      </c>
      <c r="AV62" s="130">
        <f t="shared" si="43"/>
        <v>1000</v>
      </c>
      <c r="AW62" s="130">
        <f t="shared" si="43"/>
        <v>2000</v>
      </c>
      <c r="AX62" s="130">
        <f t="shared" si="43"/>
        <v>2000</v>
      </c>
      <c r="AY62" s="130">
        <f t="shared" si="43"/>
        <v>2000</v>
      </c>
      <c r="AZ62" s="130">
        <f t="shared" si="43"/>
        <v>2000</v>
      </c>
      <c r="BA62" s="130">
        <f t="shared" si="43"/>
        <v>2000</v>
      </c>
      <c r="BB62" s="130">
        <f t="shared" si="43"/>
        <v>2000</v>
      </c>
      <c r="BC62" s="130">
        <f t="shared" si="43"/>
        <v>2000</v>
      </c>
      <c r="BD62" s="130">
        <f t="shared" si="43"/>
        <v>2000</v>
      </c>
      <c r="BE62" s="130">
        <f t="shared" si="43"/>
        <v>2000</v>
      </c>
      <c r="BF62" s="130">
        <f t="shared" si="44"/>
        <v>2000</v>
      </c>
      <c r="BG62" s="130">
        <f t="shared" si="44"/>
        <v>2000</v>
      </c>
      <c r="BH62" s="130">
        <f t="shared" si="44"/>
        <v>2000</v>
      </c>
      <c r="BI62" s="130">
        <f t="shared" si="44"/>
        <v>2000</v>
      </c>
      <c r="BJ62" s="130">
        <f t="shared" si="44"/>
        <v>2000</v>
      </c>
      <c r="BK62" s="130">
        <f t="shared" si="44"/>
        <v>2000</v>
      </c>
      <c r="BL62" s="130">
        <f t="shared" si="44"/>
        <v>2000</v>
      </c>
      <c r="BM62" s="130">
        <f t="shared" si="44"/>
        <v>2000</v>
      </c>
      <c r="BN62" s="130">
        <f t="shared" si="44"/>
        <v>2000</v>
      </c>
      <c r="BO62" s="130">
        <f t="shared" si="44"/>
        <v>2000</v>
      </c>
    </row>
    <row r="63" spans="1:67">
      <c r="G63" s="123">
        <v>12</v>
      </c>
      <c r="H63" s="130">
        <f t="shared" si="39"/>
        <v>0</v>
      </c>
      <c r="I63" s="130">
        <f t="shared" si="39"/>
        <v>0</v>
      </c>
      <c r="J63" s="130">
        <f t="shared" si="39"/>
        <v>0</v>
      </c>
      <c r="K63" s="130">
        <f t="shared" si="39"/>
        <v>0</v>
      </c>
      <c r="L63" s="130">
        <f t="shared" si="39"/>
        <v>0</v>
      </c>
      <c r="M63" s="130">
        <f t="shared" si="39"/>
        <v>0</v>
      </c>
      <c r="N63" s="130">
        <f t="shared" si="39"/>
        <v>0</v>
      </c>
      <c r="O63" s="130">
        <f t="shared" si="39"/>
        <v>0</v>
      </c>
      <c r="P63" s="130">
        <f t="shared" si="39"/>
        <v>0</v>
      </c>
      <c r="Q63" s="130">
        <f t="shared" si="39"/>
        <v>500</v>
      </c>
      <c r="R63" s="130">
        <f t="shared" si="40"/>
        <v>500</v>
      </c>
      <c r="S63" s="130">
        <f t="shared" si="40"/>
        <v>500</v>
      </c>
      <c r="T63" s="130">
        <f t="shared" si="40"/>
        <v>500</v>
      </c>
      <c r="U63" s="130">
        <f t="shared" si="40"/>
        <v>500</v>
      </c>
      <c r="V63" s="130">
        <f t="shared" si="40"/>
        <v>500</v>
      </c>
      <c r="W63" s="130">
        <f t="shared" si="40"/>
        <v>500</v>
      </c>
      <c r="X63" s="130">
        <f t="shared" si="40"/>
        <v>500</v>
      </c>
      <c r="Y63" s="130">
        <f t="shared" si="40"/>
        <v>500</v>
      </c>
      <c r="Z63" s="130">
        <f t="shared" si="40"/>
        <v>500</v>
      </c>
      <c r="AA63" s="130">
        <f t="shared" si="40"/>
        <v>500</v>
      </c>
      <c r="AB63" s="130">
        <f t="shared" si="41"/>
        <v>500</v>
      </c>
      <c r="AC63" s="130">
        <f t="shared" si="41"/>
        <v>500</v>
      </c>
      <c r="AD63" s="130">
        <f t="shared" si="41"/>
        <v>500</v>
      </c>
      <c r="AE63" s="130">
        <f t="shared" si="41"/>
        <v>500</v>
      </c>
      <c r="AF63" s="130">
        <f t="shared" si="41"/>
        <v>500</v>
      </c>
      <c r="AG63" s="130">
        <f t="shared" si="41"/>
        <v>500</v>
      </c>
      <c r="AH63" s="130">
        <f t="shared" si="41"/>
        <v>500</v>
      </c>
      <c r="AI63" s="130">
        <f t="shared" si="41"/>
        <v>500</v>
      </c>
      <c r="AJ63" s="130">
        <f t="shared" si="41"/>
        <v>500</v>
      </c>
      <c r="AK63" s="130">
        <f t="shared" si="41"/>
        <v>500</v>
      </c>
      <c r="AL63" s="130">
        <f t="shared" si="42"/>
        <v>500</v>
      </c>
      <c r="AM63" s="130">
        <f t="shared" si="42"/>
        <v>500</v>
      </c>
      <c r="AN63" s="130">
        <f t="shared" si="42"/>
        <v>500</v>
      </c>
      <c r="AO63" s="130">
        <f t="shared" si="42"/>
        <v>500</v>
      </c>
      <c r="AP63" s="130">
        <f t="shared" si="42"/>
        <v>500</v>
      </c>
      <c r="AQ63" s="130">
        <f t="shared" si="42"/>
        <v>500</v>
      </c>
      <c r="AR63" s="130">
        <f t="shared" si="42"/>
        <v>500</v>
      </c>
      <c r="AS63" s="130">
        <f t="shared" si="42"/>
        <v>500</v>
      </c>
      <c r="AT63" s="130">
        <f t="shared" si="42"/>
        <v>500</v>
      </c>
      <c r="AU63" s="130">
        <f t="shared" si="42"/>
        <v>500</v>
      </c>
      <c r="AV63" s="130">
        <f t="shared" si="43"/>
        <v>500</v>
      </c>
      <c r="AW63" s="130">
        <f t="shared" si="43"/>
        <v>1000</v>
      </c>
      <c r="AX63" s="130">
        <f t="shared" si="43"/>
        <v>1000</v>
      </c>
      <c r="AY63" s="130">
        <f t="shared" si="43"/>
        <v>1000</v>
      </c>
      <c r="AZ63" s="130">
        <f t="shared" si="43"/>
        <v>1000</v>
      </c>
      <c r="BA63" s="130">
        <f t="shared" si="43"/>
        <v>1000</v>
      </c>
      <c r="BB63" s="130">
        <f t="shared" si="43"/>
        <v>1000</v>
      </c>
      <c r="BC63" s="130">
        <f t="shared" si="43"/>
        <v>1000</v>
      </c>
      <c r="BD63" s="130">
        <f t="shared" si="43"/>
        <v>1000</v>
      </c>
      <c r="BE63" s="130">
        <f t="shared" si="43"/>
        <v>1000</v>
      </c>
      <c r="BF63" s="130">
        <f t="shared" si="44"/>
        <v>1000</v>
      </c>
      <c r="BG63" s="130">
        <f t="shared" si="44"/>
        <v>1000</v>
      </c>
      <c r="BH63" s="130">
        <f t="shared" si="44"/>
        <v>1000</v>
      </c>
      <c r="BI63" s="130">
        <f t="shared" si="44"/>
        <v>1000</v>
      </c>
      <c r="BJ63" s="130">
        <f t="shared" si="44"/>
        <v>1000</v>
      </c>
      <c r="BK63" s="130">
        <f t="shared" si="44"/>
        <v>1000</v>
      </c>
      <c r="BL63" s="130">
        <f t="shared" si="44"/>
        <v>1000</v>
      </c>
      <c r="BM63" s="130">
        <f t="shared" si="44"/>
        <v>1000</v>
      </c>
      <c r="BN63" s="130">
        <f t="shared" si="44"/>
        <v>1000</v>
      </c>
      <c r="BO63" s="130">
        <f t="shared" si="44"/>
        <v>1000</v>
      </c>
    </row>
    <row r="64" spans="1:67">
      <c r="G64" s="123">
        <v>13</v>
      </c>
      <c r="H64" s="130">
        <f t="shared" si="39"/>
        <v>0</v>
      </c>
      <c r="I64" s="130">
        <f t="shared" si="39"/>
        <v>0</v>
      </c>
      <c r="J64" s="130">
        <f t="shared" si="39"/>
        <v>0</v>
      </c>
      <c r="K64" s="130">
        <f t="shared" si="39"/>
        <v>0</v>
      </c>
      <c r="L64" s="130">
        <f t="shared" si="39"/>
        <v>0</v>
      </c>
      <c r="M64" s="130">
        <f t="shared" si="39"/>
        <v>0</v>
      </c>
      <c r="N64" s="130">
        <f t="shared" si="39"/>
        <v>0</v>
      </c>
      <c r="O64" s="130">
        <f t="shared" si="39"/>
        <v>0</v>
      </c>
      <c r="P64" s="130">
        <f t="shared" si="39"/>
        <v>0</v>
      </c>
      <c r="Q64" s="130">
        <f t="shared" si="39"/>
        <v>500</v>
      </c>
      <c r="R64" s="130">
        <f t="shared" si="40"/>
        <v>500</v>
      </c>
      <c r="S64" s="130">
        <f t="shared" si="40"/>
        <v>500</v>
      </c>
      <c r="T64" s="130">
        <f t="shared" si="40"/>
        <v>500</v>
      </c>
      <c r="U64" s="130">
        <f t="shared" si="40"/>
        <v>500</v>
      </c>
      <c r="V64" s="130">
        <f t="shared" si="40"/>
        <v>500</v>
      </c>
      <c r="W64" s="130">
        <f t="shared" si="40"/>
        <v>500</v>
      </c>
      <c r="X64" s="130">
        <f t="shared" si="40"/>
        <v>500</v>
      </c>
      <c r="Y64" s="130">
        <f t="shared" si="40"/>
        <v>500</v>
      </c>
      <c r="Z64" s="130">
        <f t="shared" si="40"/>
        <v>500</v>
      </c>
      <c r="AA64" s="130">
        <f t="shared" si="40"/>
        <v>500</v>
      </c>
      <c r="AB64" s="130">
        <f t="shared" si="41"/>
        <v>500</v>
      </c>
      <c r="AC64" s="130">
        <f t="shared" si="41"/>
        <v>500</v>
      </c>
      <c r="AD64" s="130">
        <f t="shared" si="41"/>
        <v>500</v>
      </c>
      <c r="AE64" s="130">
        <f t="shared" si="41"/>
        <v>500</v>
      </c>
      <c r="AF64" s="130">
        <f t="shared" si="41"/>
        <v>500</v>
      </c>
      <c r="AG64" s="130">
        <f t="shared" si="41"/>
        <v>500</v>
      </c>
      <c r="AH64" s="130">
        <f t="shared" si="41"/>
        <v>500</v>
      </c>
      <c r="AI64" s="130">
        <f t="shared" si="41"/>
        <v>500</v>
      </c>
      <c r="AJ64" s="130">
        <f t="shared" si="41"/>
        <v>500</v>
      </c>
      <c r="AK64" s="130">
        <f t="shared" si="41"/>
        <v>500</v>
      </c>
      <c r="AL64" s="130">
        <f t="shared" si="42"/>
        <v>500</v>
      </c>
      <c r="AM64" s="130">
        <f t="shared" si="42"/>
        <v>500</v>
      </c>
      <c r="AN64" s="130">
        <f t="shared" si="42"/>
        <v>500</v>
      </c>
      <c r="AO64" s="130">
        <f t="shared" si="42"/>
        <v>500</v>
      </c>
      <c r="AP64" s="130">
        <f t="shared" si="42"/>
        <v>500</v>
      </c>
      <c r="AQ64" s="130">
        <f t="shared" si="42"/>
        <v>500</v>
      </c>
      <c r="AR64" s="130">
        <f t="shared" si="42"/>
        <v>500</v>
      </c>
      <c r="AS64" s="130">
        <f t="shared" si="42"/>
        <v>500</v>
      </c>
      <c r="AT64" s="130">
        <f t="shared" si="42"/>
        <v>500</v>
      </c>
      <c r="AU64" s="130">
        <f t="shared" si="42"/>
        <v>500</v>
      </c>
      <c r="AV64" s="130">
        <f t="shared" si="43"/>
        <v>500</v>
      </c>
      <c r="AW64" s="130">
        <f t="shared" si="43"/>
        <v>1000</v>
      </c>
      <c r="AX64" s="130">
        <f t="shared" si="43"/>
        <v>1000</v>
      </c>
      <c r="AY64" s="130">
        <f t="shared" si="43"/>
        <v>1000</v>
      </c>
      <c r="AZ64" s="130">
        <f t="shared" si="43"/>
        <v>1000</v>
      </c>
      <c r="BA64" s="130">
        <f t="shared" si="43"/>
        <v>1000</v>
      </c>
      <c r="BB64" s="130">
        <f t="shared" si="43"/>
        <v>1000</v>
      </c>
      <c r="BC64" s="130">
        <f t="shared" si="43"/>
        <v>1000</v>
      </c>
      <c r="BD64" s="130">
        <f t="shared" si="43"/>
        <v>1000</v>
      </c>
      <c r="BE64" s="130">
        <f t="shared" si="43"/>
        <v>1000</v>
      </c>
      <c r="BF64" s="130">
        <f t="shared" si="44"/>
        <v>1000</v>
      </c>
      <c r="BG64" s="130">
        <f t="shared" si="44"/>
        <v>1000</v>
      </c>
      <c r="BH64" s="130">
        <f t="shared" si="44"/>
        <v>1000</v>
      </c>
      <c r="BI64" s="130">
        <f t="shared" si="44"/>
        <v>1000</v>
      </c>
      <c r="BJ64" s="130">
        <f t="shared" si="44"/>
        <v>1000</v>
      </c>
      <c r="BK64" s="130">
        <f t="shared" si="44"/>
        <v>1000</v>
      </c>
      <c r="BL64" s="130">
        <f t="shared" si="44"/>
        <v>1000</v>
      </c>
      <c r="BM64" s="130">
        <f t="shared" si="44"/>
        <v>1000</v>
      </c>
      <c r="BN64" s="130">
        <f t="shared" si="44"/>
        <v>1000</v>
      </c>
      <c r="BO64" s="130">
        <f t="shared" si="44"/>
        <v>1000</v>
      </c>
    </row>
    <row r="65" spans="7:67">
      <c r="G65" s="123">
        <v>24</v>
      </c>
      <c r="H65" s="135">
        <f>SUM(H51:H64)+SUM(H51:H64)*Support!$AO$4*Support!$AR$4+SUM(H51:H64)*Support!$AO$5*Support!$AR$5</f>
        <v>0</v>
      </c>
      <c r="I65" s="135">
        <f>SUM(I51:I64)+SUM(I51:I64)*Support!$AO$4*Support!$AR$4+SUM(I51:I64)*Support!$AO$5*Support!$AR$5</f>
        <v>0</v>
      </c>
      <c r="J65" s="135">
        <f>SUM(J51:J64)+SUM(J51:J64)*Support!$AO$4*Support!$AR$4+SUM(J51:J64)*Support!$AO$5*Support!$AR$5</f>
        <v>0</v>
      </c>
      <c r="K65" s="135">
        <f>SUM(K51:K64)+SUM(K51:K64)*Support!$AO$4*Support!$AR$4+SUM(K51:K64)*Support!$AO$5*Support!$AR$5</f>
        <v>0</v>
      </c>
      <c r="L65" s="135">
        <f>SUM(L51:L64)+SUM(L51:L64)*Support!$AO$4*Support!$AR$4+SUM(L51:L64)*Support!$AO$5*Support!$AR$5</f>
        <v>0</v>
      </c>
      <c r="M65" s="135">
        <f>SUM(M51:M64)+SUM(M51:M64)*Support!$AO$4*Support!$AR$4+SUM(M51:M64)*Support!$AO$5*Support!$AR$5</f>
        <v>1875</v>
      </c>
      <c r="N65" s="135">
        <f>SUM(N51:N64)+SUM(N51:N64)*Support!$AO$4*Support!$AR$4+SUM(N51:N64)*Support!$AO$5*Support!$AR$5</f>
        <v>6875</v>
      </c>
      <c r="O65" s="135">
        <f>SUM(O51:O64)+SUM(O51:O64)*Support!$AO$4*Support!$AR$4+SUM(O51:O64)*Support!$AO$5*Support!$AR$5</f>
        <v>6875</v>
      </c>
      <c r="P65" s="135">
        <f>SUM(P51:P64)+SUM(P51:P64)*Support!$AO$4*Support!$AR$4+SUM(P51:P64)*Support!$AO$5*Support!$AR$5</f>
        <v>6875</v>
      </c>
      <c r="Q65" s="135">
        <f>SUM(Q51:Q64)+SUM(Q51:Q64)*Support!$AO$4*Support!$AR$4+SUM(Q51:Q64)*Support!$AO$5*Support!$AR$5</f>
        <v>20875</v>
      </c>
      <c r="R65" s="135">
        <f>SUM(R51:R64)+SUM(R51:R64)*Support!$AO$4*Support!$AR$4+SUM(R51:R64)*Support!$AO$5*Support!$AR$5</f>
        <v>20875</v>
      </c>
      <c r="S65" s="135">
        <f>SUM(S51:S64)+SUM(S51:S64)*Support!$AO$4*Support!$AR$4+SUM(S51:S64)*Support!$AO$5*Support!$AR$5</f>
        <v>28687.5</v>
      </c>
      <c r="T65" s="135">
        <f>SUM(T51:T64)+SUM(T51:T64)*Support!$AO$4*Support!$AR$4+SUM(T51:T64)*Support!$AO$5*Support!$AR$5</f>
        <v>28687.5</v>
      </c>
      <c r="U65" s="135">
        <f>SUM(U51:U64)+SUM(U51:U64)*Support!$AO$4*Support!$AR$4+SUM(U51:U64)*Support!$AO$5*Support!$AR$5</f>
        <v>28687.5</v>
      </c>
      <c r="V65" s="135">
        <f>SUM(V51:V64)+SUM(V51:V64)*Support!$AO$4*Support!$AR$4+SUM(V51:V64)*Support!$AO$5*Support!$AR$5</f>
        <v>30562.5</v>
      </c>
      <c r="W65" s="135">
        <f>SUM(W51:W64)+SUM(W51:W64)*Support!$AO$4*Support!$AR$4+SUM(W51:W64)*Support!$AO$5*Support!$AR$5</f>
        <v>36291.666666666672</v>
      </c>
      <c r="X65" s="135">
        <f>SUM(X51:X64)+SUM(X51:X64)*Support!$AO$4*Support!$AR$4+SUM(X51:X64)*Support!$AO$5*Support!$AR$5</f>
        <v>36291.666666666672</v>
      </c>
      <c r="Y65" s="135">
        <f>SUM(Y51:Y64)+SUM(Y51:Y64)*Support!$AO$4*Support!$AR$4+SUM(Y51:Y64)*Support!$AO$5*Support!$AR$5</f>
        <v>39916.666666666672</v>
      </c>
      <c r="Z65" s="135">
        <f>SUM(Z51:Z64)+SUM(Z51:Z64)*Support!$AO$4*Support!$AR$4+SUM(Z51:Z64)*Support!$AO$5*Support!$AR$5</f>
        <v>39916.666666666672</v>
      </c>
      <c r="AA65" s="135">
        <f>SUM(AA51:AA64)+SUM(AA51:AA64)*Support!$AO$4*Support!$AR$4+SUM(AA51:AA64)*Support!$AO$5*Support!$AR$5</f>
        <v>39916.666666666672</v>
      </c>
      <c r="AB65" s="135">
        <f>SUM(AB51:AB64)+SUM(AB51:AB64)*Support!$AO$4*Support!$AR$4+SUM(AB51:AB64)*Support!$AO$5*Support!$AR$5</f>
        <v>39916.666666666672</v>
      </c>
      <c r="AC65" s="135">
        <f>SUM(AC51:AC64)+SUM(AC51:AC64)*Support!$AO$4*Support!$AR$4+SUM(AC51:AC64)*Support!$AO$5*Support!$AR$5</f>
        <v>39916.666666666672</v>
      </c>
      <c r="AD65" s="135">
        <f>SUM(AD51:AD64)+SUM(AD51:AD64)*Support!$AO$4*Support!$AR$4+SUM(AD51:AD64)*Support!$AO$5*Support!$AR$5</f>
        <v>39916.666666666672</v>
      </c>
      <c r="AE65" s="135">
        <f>SUM(AE51:AE64)+SUM(AE51:AE64)*Support!$AO$4*Support!$AR$4+SUM(AE51:AE64)*Support!$AO$5*Support!$AR$5</f>
        <v>39916.666666666672</v>
      </c>
      <c r="AF65" s="135">
        <f>SUM(AF51:AF64)+SUM(AF51:AF64)*Support!$AO$4*Support!$AR$4+SUM(AF51:AF64)*Support!$AO$5*Support!$AR$5</f>
        <v>39916.666666666672</v>
      </c>
      <c r="AG65" s="135">
        <f>SUM(AG51:AG64)+SUM(AG51:AG64)*Support!$AO$4*Support!$AR$4+SUM(AG51:AG64)*Support!$AO$5*Support!$AR$5</f>
        <v>39916.666666666672</v>
      </c>
      <c r="AH65" s="135">
        <f>SUM(AH51:AH64)+SUM(AH51:AH64)*Support!$AO$4*Support!$AR$4+SUM(AH51:AH64)*Support!$AO$5*Support!$AR$5</f>
        <v>39916.666666666672</v>
      </c>
      <c r="AI65" s="135">
        <f>SUM(AI51:AI64)+SUM(AI51:AI64)*Support!$AO$4*Support!$AR$4+SUM(AI51:AI64)*Support!$AO$5*Support!$AR$5</f>
        <v>58666.666666666672</v>
      </c>
      <c r="AJ65" s="135">
        <f>SUM(AJ51:AJ64)+SUM(AJ51:AJ64)*Support!$AO$4*Support!$AR$4+SUM(AJ51:AJ64)*Support!$AO$5*Support!$AR$5</f>
        <v>58666.666666666672</v>
      </c>
      <c r="AK65" s="135">
        <f>SUM(AK51:AK64)+SUM(AK51:AK64)*Support!$AO$4*Support!$AR$4+SUM(AK51:AK64)*Support!$AO$5*Support!$AR$5</f>
        <v>58666.666666666672</v>
      </c>
      <c r="AL65" s="135">
        <f>SUM(AL51:AL64)+SUM(AL51:AL64)*Support!$AO$4*Support!$AR$4+SUM(AL51:AL64)*Support!$AO$5*Support!$AR$5</f>
        <v>58666.666666666672</v>
      </c>
      <c r="AM65" s="135">
        <f>SUM(AM51:AM64)+SUM(AM51:AM64)*Support!$AO$4*Support!$AR$4+SUM(AM51:AM64)*Support!$AO$5*Support!$AR$5</f>
        <v>58666.666666666672</v>
      </c>
      <c r="AN65" s="135">
        <f>SUM(AN51:AN64)+SUM(AN51:AN64)*Support!$AO$4*Support!$AR$4+SUM(AN51:AN64)*Support!$AO$5*Support!$AR$5</f>
        <v>58666.666666666672</v>
      </c>
      <c r="AO65" s="135">
        <f>SUM(AO51:AO64)+SUM(AO51:AO64)*Support!$AO$4*Support!$AR$4+SUM(AO51:AO64)*Support!$AO$5*Support!$AR$5</f>
        <v>58666.666666666672</v>
      </c>
      <c r="AP65" s="135">
        <f>SUM(AP51:AP64)+SUM(AP51:AP64)*Support!$AO$4*Support!$AR$4+SUM(AP51:AP64)*Support!$AO$5*Support!$AR$5</f>
        <v>63875.000000000007</v>
      </c>
      <c r="AQ65" s="135">
        <f>SUM(AQ51:AQ64)+SUM(AQ51:AQ64)*Support!$AO$4*Support!$AR$4+SUM(AQ51:AQ64)*Support!$AO$5*Support!$AR$5</f>
        <v>63875.000000000007</v>
      </c>
      <c r="AR65" s="135">
        <f>SUM(AR51:AR64)+SUM(AR51:AR64)*Support!$AO$4*Support!$AR$4+SUM(AR51:AR64)*Support!$AO$5*Support!$AR$5</f>
        <v>67000</v>
      </c>
      <c r="AS65" s="135">
        <f>SUM(AS51:AS64)+SUM(AS51:AS64)*Support!$AO$4*Support!$AR$4+SUM(AS51:AS64)*Support!$AO$5*Support!$AR$5</f>
        <v>69083.333333333343</v>
      </c>
      <c r="AT65" s="135">
        <f>SUM(AT51:AT64)+SUM(AT51:AT64)*Support!$AO$4*Support!$AR$4+SUM(AT51:AT64)*Support!$AO$5*Support!$AR$5</f>
        <v>69083.333333333343</v>
      </c>
      <c r="AU65" s="135">
        <f>SUM(AU51:AU64)+SUM(AU51:AU64)*Support!$AO$4*Support!$AR$4+SUM(AU51:AU64)*Support!$AO$5*Support!$AR$5</f>
        <v>69083.333333333343</v>
      </c>
      <c r="AV65" s="135">
        <f>SUM(AV51:AV64)+SUM(AV51:AV64)*Support!$AO$4*Support!$AR$4+SUM(AV51:AV64)*Support!$AO$5*Support!$AR$5</f>
        <v>69083.333333333343</v>
      </c>
      <c r="AW65" s="135">
        <f>SUM(AW51:AW64)+SUM(AW51:AW64)*Support!$AO$4*Support!$AR$4+SUM(AW51:AW64)*Support!$AO$5*Support!$AR$5</f>
        <v>85666.666666666672</v>
      </c>
      <c r="AX65" s="135">
        <f>SUM(AX51:AX64)+SUM(AX51:AX64)*Support!$AO$4*Support!$AR$4+SUM(AX51:AX64)*Support!$AO$5*Support!$AR$5</f>
        <v>85666.666666666672</v>
      </c>
      <c r="AY65" s="135">
        <f>SUM(AY51:AY64)+SUM(AY51:AY64)*Support!$AO$4*Support!$AR$4+SUM(AY51:AY64)*Support!$AO$5*Support!$AR$5</f>
        <v>87750</v>
      </c>
      <c r="AZ65" s="135">
        <f>SUM(AZ51:AZ64)+SUM(AZ51:AZ64)*Support!$AO$4*Support!$AR$4+SUM(AZ51:AZ64)*Support!$AO$5*Support!$AR$5</f>
        <v>87750</v>
      </c>
      <c r="BA65" s="135">
        <f>SUM(BA51:BA64)+SUM(BA51:BA64)*Support!$AO$4*Support!$AR$4+SUM(BA51:BA64)*Support!$AO$5*Support!$AR$5</f>
        <v>87750</v>
      </c>
      <c r="BB65" s="135">
        <f>SUM(BB51:BB64)+SUM(BB51:BB64)*Support!$AO$4*Support!$AR$4+SUM(BB51:BB64)*Support!$AO$5*Support!$AR$5</f>
        <v>91916.666666666672</v>
      </c>
      <c r="BC65" s="135">
        <f>SUM(BC51:BC64)+SUM(BC51:BC64)*Support!$AO$4*Support!$AR$4+SUM(BC51:BC64)*Support!$AO$5*Support!$AR$5</f>
        <v>94000</v>
      </c>
      <c r="BD65" s="135">
        <f>SUM(BD51:BD64)+SUM(BD51:BD64)*Support!$AO$4*Support!$AR$4+SUM(BD51:BD64)*Support!$AO$5*Support!$AR$5</f>
        <v>94000</v>
      </c>
      <c r="BE65" s="135">
        <f>SUM(BE51:BE64)+SUM(BE51:BE64)*Support!$AO$4*Support!$AR$4+SUM(BE51:BE64)*Support!$AO$5*Support!$AR$5</f>
        <v>94000</v>
      </c>
      <c r="BF65" s="135">
        <f>SUM(BF51:BF64)+SUM(BF51:BF64)*Support!$AO$4*Support!$AR$4+SUM(BF51:BF64)*Support!$AO$5*Support!$AR$5</f>
        <v>94000</v>
      </c>
      <c r="BG65" s="135">
        <f>SUM(BG51:BG64)+SUM(BG51:BG64)*Support!$AO$4*Support!$AR$4+SUM(BG51:BG64)*Support!$AO$5*Support!$AR$5</f>
        <v>94000</v>
      </c>
      <c r="BH65" s="135">
        <f>SUM(BH51:BH64)+SUM(BH51:BH64)*Support!$AO$4*Support!$AR$4+SUM(BH51:BH64)*Support!$AO$5*Support!$AR$5</f>
        <v>94000</v>
      </c>
      <c r="BI65" s="135">
        <f>SUM(BI51:BI64)+SUM(BI51:BI64)*Support!$AO$4*Support!$AR$4+SUM(BI51:BI64)*Support!$AO$5*Support!$AR$5</f>
        <v>108583.33333333333</v>
      </c>
      <c r="BJ65" s="135">
        <f>SUM(BJ51:BJ64)+SUM(BJ51:BJ64)*Support!$AO$4*Support!$AR$4+SUM(BJ51:BJ64)*Support!$AO$5*Support!$AR$5</f>
        <v>108583.33333333333</v>
      </c>
      <c r="BK65" s="135">
        <f>SUM(BK51:BK64)+SUM(BK51:BK64)*Support!$AO$4*Support!$AR$4+SUM(BK51:BK64)*Support!$AO$5*Support!$AR$5</f>
        <v>108583.33333333333</v>
      </c>
      <c r="BL65" s="135">
        <f>SUM(BL51:BL64)+SUM(BL51:BL64)*Support!$AO$4*Support!$AR$4+SUM(BL51:BL64)*Support!$AO$5*Support!$AR$5</f>
        <v>108583.33333333333</v>
      </c>
      <c r="BM65" s="135">
        <f>SUM(BM51:BM64)+SUM(BM51:BM64)*Support!$AO$4*Support!$AR$4+SUM(BM51:BM64)*Support!$AO$5*Support!$AR$5</f>
        <v>108583.33333333333</v>
      </c>
      <c r="BN65" s="135">
        <f>SUM(BN51:BN64)+SUM(BN51:BN64)*Support!$AO$4*Support!$AR$4+SUM(BN51:BN64)*Support!$AO$5*Support!$AR$5</f>
        <v>108583.33333333333</v>
      </c>
      <c r="BO65" s="135">
        <f>SUM(BO51:BO64)+SUM(BO51:BO64)*Support!$AO$4*Support!$AR$4+SUM(BO51:BO64)*Support!$AO$5*Support!$AR$5</f>
        <v>112750</v>
      </c>
    </row>
    <row r="70" spans="7:67">
      <c r="I70" s="29"/>
      <c r="J70" s="142">
        <v>2023</v>
      </c>
      <c r="K70" s="142">
        <v>2024</v>
      </c>
      <c r="L70" s="30">
        <v>2025</v>
      </c>
      <c r="M70" s="30">
        <v>2026</v>
      </c>
      <c r="N70" s="30">
        <v>2027</v>
      </c>
    </row>
    <row r="71" spans="7:67">
      <c r="H71" s="136" t="s">
        <v>168</v>
      </c>
      <c r="J71" s="349">
        <f>SUM(H65:S65)</f>
        <v>92937.5</v>
      </c>
      <c r="K71" s="349">
        <f>SUM(T65:AE65)</f>
        <v>439937.50000000012</v>
      </c>
      <c r="L71" s="349">
        <f>SUM(AF65:AQ65)</f>
        <v>658166.66666666674</v>
      </c>
      <c r="M71" s="349">
        <f>SUM(AR65:BC65)</f>
        <v>963833.33333333337</v>
      </c>
      <c r="N71" s="349">
        <f>SUM(BD65:BO65)</f>
        <v>1234250.0000000002</v>
      </c>
    </row>
    <row r="96" spans="11:15">
      <c r="K96" s="136"/>
      <c r="M96" s="137"/>
      <c r="N96" s="137"/>
      <c r="O96" s="137"/>
    </row>
  </sheetData>
  <sheetProtection algorithmName="SHA-512" hashValue="BbLEPrfQQ5hQY0bMpMIixFbNWlAvCwWIvvVkaygNGkWKDkIhpPVkBIrJhC/1fkqfuahOLUUW+40FcRZR+RYjAA==" saltValue="ZZbWD8KoAIbXGALZQFsEzA==" spinCount="100000" sheet="1" objects="1" scenarios="1"/>
  <phoneticPr fontId="45" type="noConversion"/>
  <dataValidations count="1">
    <dataValidation type="list" allowBlank="1" showInputMessage="1" showErrorMessage="1" sqref="A49" xr:uid="{DA5439E1-AE0A-1043-8C13-F8811375B6B5}">
      <formula1>$H$50:$BH$50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9"/>
  <dimension ref="A2:EK183"/>
  <sheetViews>
    <sheetView zoomScale="90" workbookViewId="0">
      <pane ySplit="2" topLeftCell="A3" activePane="bottomLeft" state="frozen"/>
      <selection activeCell="G1" sqref="G1"/>
      <selection pane="bottomLeft" activeCell="A3" sqref="A3:C20"/>
    </sheetView>
  </sheetViews>
  <sheetFormatPr baseColWidth="10" defaultColWidth="10.83203125" defaultRowHeight="16"/>
  <cols>
    <col min="1" max="1" width="14.1640625" style="1" customWidth="1"/>
    <col min="2" max="2" width="10.83203125" style="2"/>
    <col min="3" max="4" width="10.83203125" style="1"/>
    <col min="5" max="5" width="5.1640625" style="3" customWidth="1"/>
    <col min="6" max="6" width="17.6640625" style="1" hidden="1" customWidth="1"/>
    <col min="7" max="7" width="30.33203125" style="1" customWidth="1"/>
    <col min="8" max="8" width="20.5" style="1" bestFit="1" customWidth="1"/>
    <col min="9" max="9" width="10.83203125" style="1"/>
    <col min="10" max="10" width="14.1640625" style="1" bestFit="1" customWidth="1"/>
    <col min="11" max="11" width="11.6640625" style="1" bestFit="1" customWidth="1"/>
    <col min="12" max="12" width="12.6640625" style="1" customWidth="1"/>
    <col min="13" max="13" width="13.6640625" style="1" customWidth="1"/>
    <col min="14" max="14" width="17.83203125" style="1" bestFit="1" customWidth="1"/>
    <col min="15" max="15" width="17" style="1" customWidth="1"/>
    <col min="16" max="17" width="19" style="1" bestFit="1" customWidth="1"/>
    <col min="18" max="18" width="11.1640625" style="1" customWidth="1"/>
    <col min="19" max="19" width="12.1640625" style="1" bestFit="1" customWidth="1"/>
    <col min="20" max="20" width="14.6640625" style="1" bestFit="1" customWidth="1"/>
    <col min="21" max="23" width="12.1640625" style="1" bestFit="1" customWidth="1"/>
    <col min="24" max="24" width="12.33203125" style="1" bestFit="1" customWidth="1"/>
    <col min="25" max="27" width="13" style="1" bestFit="1" customWidth="1"/>
    <col min="28" max="28" width="15.1640625" style="1" bestFit="1" customWidth="1"/>
    <col min="29" max="29" width="13.5" style="1" bestFit="1" customWidth="1"/>
    <col min="30" max="30" width="13" style="1" bestFit="1" customWidth="1"/>
    <col min="31" max="33" width="13.33203125" style="1" bestFit="1" customWidth="1"/>
    <col min="34" max="37" width="14" style="1" bestFit="1" customWidth="1"/>
    <col min="38" max="38" width="13" style="1" bestFit="1" customWidth="1"/>
    <col min="39" max="40" width="13.5" style="1" bestFit="1" customWidth="1"/>
    <col min="41" max="41" width="14" style="1" bestFit="1" customWidth="1"/>
    <col min="42" max="42" width="13.5" style="1" bestFit="1" customWidth="1"/>
    <col min="43" max="44" width="14" style="1" bestFit="1" customWidth="1"/>
    <col min="45" max="48" width="13.5" style="1" bestFit="1" customWidth="1"/>
    <col min="49" max="49" width="14" style="1" bestFit="1" customWidth="1"/>
    <col min="50" max="54" width="13.5" style="1" bestFit="1" customWidth="1"/>
    <col min="55" max="56" width="15" style="1" bestFit="1" customWidth="1"/>
    <col min="57" max="66" width="11.1640625" style="1" customWidth="1"/>
    <col min="67" max="67" width="15.1640625" style="1" bestFit="1" customWidth="1"/>
    <col min="68" max="69" width="11.1640625" style="1" customWidth="1"/>
    <col min="70" max="72" width="7.83203125" style="1" customWidth="1"/>
    <col min="73" max="16384" width="10.83203125" style="1"/>
  </cols>
  <sheetData>
    <row r="2" spans="1:141">
      <c r="A2" s="20"/>
      <c r="B2" s="19"/>
    </row>
    <row r="3" spans="1:141" s="4" customFormat="1">
      <c r="A3" s="42" t="s">
        <v>139</v>
      </c>
      <c r="B3" s="43" t="s">
        <v>68</v>
      </c>
      <c r="F3" s="1"/>
      <c r="G3" s="1"/>
      <c r="H3" s="3"/>
      <c r="M3" s="18">
        <v>44927</v>
      </c>
      <c r="N3" s="18">
        <v>44958</v>
      </c>
      <c r="O3" s="18">
        <v>44986</v>
      </c>
      <c r="P3" s="18">
        <v>45017</v>
      </c>
      <c r="Q3" s="18">
        <v>45047</v>
      </c>
      <c r="R3" s="18">
        <v>45078</v>
      </c>
      <c r="S3" s="18">
        <v>45108</v>
      </c>
      <c r="T3" s="18">
        <v>45139</v>
      </c>
      <c r="U3" s="18">
        <v>45170</v>
      </c>
      <c r="V3" s="18">
        <v>45200</v>
      </c>
      <c r="W3" s="18">
        <v>45231</v>
      </c>
      <c r="X3" s="18">
        <v>45261</v>
      </c>
      <c r="Y3" s="18">
        <v>45292</v>
      </c>
      <c r="Z3" s="18">
        <v>45323</v>
      </c>
      <c r="AA3" s="18">
        <v>45352</v>
      </c>
      <c r="AB3" s="18">
        <v>45383</v>
      </c>
      <c r="AC3" s="18">
        <v>45413</v>
      </c>
      <c r="AD3" s="18">
        <v>45444</v>
      </c>
      <c r="AE3" s="18">
        <v>45474</v>
      </c>
      <c r="AF3" s="18">
        <v>45505</v>
      </c>
      <c r="AG3" s="18">
        <v>45536</v>
      </c>
      <c r="AH3" s="18">
        <v>45566</v>
      </c>
      <c r="AI3" s="18">
        <v>45597</v>
      </c>
      <c r="AJ3" s="18">
        <v>45627</v>
      </c>
      <c r="AK3" s="18">
        <v>45658</v>
      </c>
      <c r="AL3" s="18">
        <v>45689</v>
      </c>
      <c r="AM3" s="18">
        <v>45717</v>
      </c>
      <c r="AN3" s="18">
        <v>45748</v>
      </c>
      <c r="AO3" s="18">
        <v>45778</v>
      </c>
      <c r="AP3" s="18">
        <v>45809</v>
      </c>
      <c r="AQ3" s="18">
        <v>45839</v>
      </c>
      <c r="AR3" s="18">
        <v>45870</v>
      </c>
      <c r="AS3" s="18">
        <v>45901</v>
      </c>
      <c r="AT3" s="18">
        <v>45931</v>
      </c>
      <c r="AU3" s="18">
        <v>45962</v>
      </c>
      <c r="AV3" s="18">
        <v>45992</v>
      </c>
      <c r="AW3" s="18">
        <v>46023</v>
      </c>
      <c r="AX3" s="18">
        <v>46054</v>
      </c>
      <c r="AY3" s="18">
        <v>46082</v>
      </c>
      <c r="AZ3" s="18">
        <v>46113</v>
      </c>
      <c r="BA3" s="18">
        <v>46143</v>
      </c>
      <c r="BB3" s="18">
        <v>46174</v>
      </c>
      <c r="BC3" s="18">
        <v>46204</v>
      </c>
      <c r="BD3" s="18">
        <v>46235</v>
      </c>
      <c r="BE3" s="18">
        <v>46266</v>
      </c>
      <c r="BF3" s="18">
        <v>46296</v>
      </c>
      <c r="BG3" s="18">
        <v>46327</v>
      </c>
      <c r="BH3" s="18">
        <v>46357</v>
      </c>
      <c r="BI3" s="18">
        <v>46388</v>
      </c>
      <c r="BJ3" s="18">
        <v>46419</v>
      </c>
      <c r="BK3" s="18">
        <v>46447</v>
      </c>
      <c r="BL3" s="18">
        <v>46478</v>
      </c>
      <c r="BM3" s="18">
        <v>46508</v>
      </c>
      <c r="BN3" s="18">
        <v>46539</v>
      </c>
      <c r="BO3" s="18">
        <v>46569</v>
      </c>
      <c r="BP3" s="18">
        <v>46600</v>
      </c>
      <c r="BQ3" s="18">
        <v>46631</v>
      </c>
      <c r="BR3" s="18">
        <v>46661</v>
      </c>
      <c r="BS3" s="18">
        <v>46692</v>
      </c>
      <c r="BT3" s="18">
        <v>46722</v>
      </c>
    </row>
    <row r="4" spans="1:141">
      <c r="A4" s="44" t="s">
        <v>219</v>
      </c>
      <c r="B4" s="2">
        <v>1</v>
      </c>
      <c r="H4" s="3" t="s">
        <v>62</v>
      </c>
    </row>
    <row r="5" spans="1:141">
      <c r="A5" s="45" t="s">
        <v>184</v>
      </c>
      <c r="B5" s="2">
        <v>0</v>
      </c>
      <c r="F5" s="1">
        <v>1</v>
      </c>
      <c r="H5" s="101"/>
      <c r="I5" s="1" t="str">
        <f>+'Revenues-Costs'!H5</f>
        <v>Merchant A</v>
      </c>
      <c r="M5" s="24">
        <f>$B$4*'Revenues-Costs'!L86</f>
        <v>0</v>
      </c>
      <c r="N5" s="24">
        <f>$B$4*'Revenues-Costs'!M86</f>
        <v>0</v>
      </c>
      <c r="O5" s="24">
        <f>$B$4*'Revenues-Costs'!N86</f>
        <v>0</v>
      </c>
      <c r="P5" s="24">
        <f>$B$4*'Revenues-Costs'!O86</f>
        <v>0</v>
      </c>
      <c r="Q5" s="24">
        <f>$B$4*'Revenues-Costs'!P86</f>
        <v>0</v>
      </c>
      <c r="R5" s="24">
        <f>$B$4*'Revenues-Costs'!Q86</f>
        <v>0</v>
      </c>
      <c r="S5" s="24">
        <f>$B$4*'Revenues-Costs'!R86</f>
        <v>0</v>
      </c>
      <c r="T5" s="24">
        <f>$B$4*'Revenues-Costs'!S86</f>
        <v>0</v>
      </c>
      <c r="U5" s="24">
        <f>$B$4*'Revenues-Costs'!T86</f>
        <v>10000</v>
      </c>
      <c r="V5" s="24">
        <f>$B$4*'Revenues-Costs'!U86</f>
        <v>10500</v>
      </c>
      <c r="W5" s="24">
        <f>$B$4*'Revenues-Costs'!V86</f>
        <v>11025</v>
      </c>
      <c r="X5" s="24">
        <f>$B$4*'Revenues-Costs'!W86</f>
        <v>11576.25</v>
      </c>
      <c r="Y5" s="24">
        <f>$B$4*'Revenues-Costs'!X86</f>
        <v>12155.0625</v>
      </c>
      <c r="Z5" s="24">
        <f>$B$4*'Revenues-Costs'!Y86</f>
        <v>12762.815625000001</v>
      </c>
      <c r="AA5" s="24">
        <f>$B$4*'Revenues-Costs'!Z86</f>
        <v>13400.956406250001</v>
      </c>
      <c r="AB5" s="24">
        <f>$B$4*'Revenues-Costs'!AA86</f>
        <v>14071.004226562502</v>
      </c>
      <c r="AC5" s="24">
        <f>$B$4*'Revenues-Costs'!AB86</f>
        <v>14774.554437890627</v>
      </c>
      <c r="AD5" s="24">
        <f>$B$4*'Revenues-Costs'!AC86</f>
        <v>15513.28215978516</v>
      </c>
      <c r="AE5" s="24">
        <f>$B$4*'Revenues-Costs'!AD86</f>
        <v>16288.946267774418</v>
      </c>
      <c r="AF5" s="24">
        <f>$B$4*'Revenues-Costs'!AE86</f>
        <v>17103.393581163138</v>
      </c>
      <c r="AG5" s="24">
        <f>$B$4*'Revenues-Costs'!AF86</f>
        <v>17958.563260221297</v>
      </c>
      <c r="AH5" s="24">
        <f>$B$4*'Revenues-Costs'!AG86</f>
        <v>18856.491423232364</v>
      </c>
      <c r="AI5" s="24">
        <f>$B$4*'Revenues-Costs'!AH86</f>
        <v>19799.315994393983</v>
      </c>
      <c r="AJ5" s="24">
        <f>$B$4*'Revenues-Costs'!AI86</f>
        <v>20789.281794113682</v>
      </c>
      <c r="AK5" s="24">
        <f>$B$4*'Revenues-Costs'!AJ86</f>
        <v>21828.745883819367</v>
      </c>
      <c r="AL5" s="24">
        <f>$B$4*'Revenues-Costs'!AK86</f>
        <v>22920.183178010335</v>
      </c>
      <c r="AM5" s="24">
        <f>$B$4*'Revenues-Costs'!AL86</f>
        <v>24066.192336910852</v>
      </c>
      <c r="AN5" s="24">
        <f>$B$4*'Revenues-Costs'!AM86</f>
        <v>25269.501953756397</v>
      </c>
      <c r="AO5" s="24">
        <f>$B$4*'Revenues-Costs'!AN86</f>
        <v>26532.977051444217</v>
      </c>
      <c r="AP5" s="24">
        <f>$B$4*'Revenues-Costs'!AO86</f>
        <v>27859.62590401643</v>
      </c>
      <c r="AQ5" s="24">
        <f>$B$4*'Revenues-Costs'!AP86</f>
        <v>29252.607199217251</v>
      </c>
      <c r="AR5" s="24">
        <f>$B$4*'Revenues-Costs'!AQ86</f>
        <v>30715.237559178116</v>
      </c>
      <c r="AS5" s="24">
        <f>$B$4*'Revenues-Costs'!AR86</f>
        <v>32250.999437137023</v>
      </c>
      <c r="AT5" s="24">
        <f>$B$4*'Revenues-Costs'!AS86</f>
        <v>33863.549408993873</v>
      </c>
      <c r="AU5" s="24">
        <f>$B$4*'Revenues-Costs'!AT86</f>
        <v>35556.726879443566</v>
      </c>
      <c r="AV5" s="24">
        <f>$B$4*'Revenues-Costs'!AU86</f>
        <v>37334.563223415746</v>
      </c>
      <c r="AW5" s="24">
        <f>$B$4*'Revenues-Costs'!AV86</f>
        <v>39201.291384586533</v>
      </c>
      <c r="AX5" s="24">
        <f>$B$4*'Revenues-Costs'!AW86</f>
        <v>41161.355953815859</v>
      </c>
      <c r="AY5" s="24">
        <f>$B$4*'Revenues-Costs'!AX86</f>
        <v>43219.423751506656</v>
      </c>
      <c r="AZ5" s="24">
        <f>$B$4*'Revenues-Costs'!AY86</f>
        <v>45380.394939081991</v>
      </c>
      <c r="BA5" s="24">
        <f>$B$4*'Revenues-Costs'!AZ86</f>
        <v>47649.414686036092</v>
      </c>
      <c r="BB5" s="24">
        <f>$B$4*'Revenues-Costs'!BA86</f>
        <v>50031.885420337901</v>
      </c>
      <c r="BC5" s="24">
        <f>$B$4*'Revenues-Costs'!BB86</f>
        <v>52533.479691354798</v>
      </c>
      <c r="BD5" s="24">
        <f>$B$4*'Revenues-Costs'!BC86</f>
        <v>55160.153675922542</v>
      </c>
      <c r="BE5" s="24">
        <f>$B$4*'Revenues-Costs'!BD86</f>
        <v>57918.161359718673</v>
      </c>
      <c r="BF5" s="24">
        <f>$B$4*'Revenues-Costs'!BE86</f>
        <v>60814.069427704613</v>
      </c>
      <c r="BG5" s="24">
        <f>$B$4*'Revenues-Costs'!BF86</f>
        <v>63854.772899089847</v>
      </c>
      <c r="BH5" s="24">
        <f>$B$4*'Revenues-Costs'!BG86</f>
        <v>67047.511544044348</v>
      </c>
      <c r="BI5" s="24">
        <f>$B$4*'Revenues-Costs'!BH86</f>
        <v>70399.887121246575</v>
      </c>
      <c r="BJ5" s="24">
        <f>$B$4*'Revenues-Costs'!BI86</f>
        <v>73919.881477308911</v>
      </c>
      <c r="BK5" s="24">
        <f>$B$4*'Revenues-Costs'!BJ86</f>
        <v>77615.875551174366</v>
      </c>
      <c r="BL5" s="24">
        <f>$B$4*'Revenues-Costs'!BK86</f>
        <v>81496.669328733085</v>
      </c>
      <c r="BM5" s="24">
        <f>$B$4*'Revenues-Costs'!BL86</f>
        <v>85571.502795169741</v>
      </c>
      <c r="BN5" s="24">
        <f>$B$4*'Revenues-Costs'!BM86</f>
        <v>89850.077934928238</v>
      </c>
      <c r="BO5" s="24">
        <f>$B$4*'Revenues-Costs'!BN86</f>
        <v>94342.581831674659</v>
      </c>
      <c r="BP5" s="24">
        <f>$B$4*'Revenues-Costs'!BO86</f>
        <v>99059.71092325839</v>
      </c>
      <c r="BQ5" s="24">
        <f>$B$4*'Revenues-Costs'!BP86</f>
        <v>104012.69646942131</v>
      </c>
      <c r="BR5" s="24">
        <f>$B$4*'Revenues-Costs'!BQ86</f>
        <v>109213.33129289238</v>
      </c>
      <c r="BS5" s="24">
        <f>$B$4*'Revenues-Costs'!BR86</f>
        <v>114673.997857537</v>
      </c>
      <c r="BT5" s="24">
        <f>$B$4*'Revenues-Costs'!BS86</f>
        <v>120407.69775041386</v>
      </c>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row>
    <row r="6" spans="1:141">
      <c r="A6" s="45" t="s">
        <v>220</v>
      </c>
      <c r="B6" s="2">
        <v>0</v>
      </c>
      <c r="F6" s="1">
        <v>2</v>
      </c>
      <c r="H6" s="101"/>
      <c r="I6" s="1" t="str">
        <f>+'Revenues-Costs'!H6</f>
        <v>Merchant B</v>
      </c>
      <c r="M6" s="24">
        <f>$B$4*'Revenues-Costs'!L87</f>
        <v>0</v>
      </c>
      <c r="N6" s="24">
        <f>$B$4*'Revenues-Costs'!M87</f>
        <v>0</v>
      </c>
      <c r="O6" s="24">
        <f>$B$4*'Revenues-Costs'!N87</f>
        <v>0</v>
      </c>
      <c r="P6" s="24">
        <f>$B$4*'Revenues-Costs'!O87</f>
        <v>0</v>
      </c>
      <c r="Q6" s="24">
        <f>$B$4*'Revenues-Costs'!P87</f>
        <v>0</v>
      </c>
      <c r="R6" s="24">
        <f>$B$4*'Revenues-Costs'!Q87</f>
        <v>0</v>
      </c>
      <c r="S6" s="24">
        <f>$B$4*'Revenues-Costs'!R87</f>
        <v>0</v>
      </c>
      <c r="T6" s="24">
        <f>$B$4*'Revenues-Costs'!S87</f>
        <v>0</v>
      </c>
      <c r="U6" s="24">
        <f>$B$4*'Revenues-Costs'!T87</f>
        <v>0</v>
      </c>
      <c r="V6" s="24">
        <f>$B$4*'Revenues-Costs'!U87</f>
        <v>0</v>
      </c>
      <c r="W6" s="24">
        <f>$B$4*'Revenues-Costs'!V87</f>
        <v>0</v>
      </c>
      <c r="X6" s="24">
        <f>$B$4*'Revenues-Costs'!W87</f>
        <v>10000</v>
      </c>
      <c r="Y6" s="24">
        <f>$B$4*'Revenues-Costs'!X87</f>
        <v>11000</v>
      </c>
      <c r="Z6" s="24">
        <f>$B$4*'Revenues-Costs'!Y87</f>
        <v>12100.000000000002</v>
      </c>
      <c r="AA6" s="24">
        <f>$B$4*'Revenues-Costs'!Z87</f>
        <v>13310.000000000004</v>
      </c>
      <c r="AB6" s="24">
        <f>$B$4*'Revenues-Costs'!AA87</f>
        <v>14641.000000000005</v>
      </c>
      <c r="AC6" s="24">
        <f>$B$4*'Revenues-Costs'!AB87</f>
        <v>16105.100000000008</v>
      </c>
      <c r="AD6" s="24">
        <f>$B$4*'Revenues-Costs'!AC87</f>
        <v>17715.610000000011</v>
      </c>
      <c r="AE6" s="24">
        <f>$B$4*'Revenues-Costs'!AD87</f>
        <v>19487.171000000013</v>
      </c>
      <c r="AF6" s="24">
        <f>$B$4*'Revenues-Costs'!AE87</f>
        <v>21435.888100000015</v>
      </c>
      <c r="AG6" s="24">
        <f>$B$4*'Revenues-Costs'!AF87</f>
        <v>23579.476910000019</v>
      </c>
      <c r="AH6" s="24">
        <f>$B$4*'Revenues-Costs'!AG87</f>
        <v>25937.424601000024</v>
      </c>
      <c r="AI6" s="24">
        <f>$B$4*'Revenues-Costs'!AH87</f>
        <v>28531.16706110003</v>
      </c>
      <c r="AJ6" s="24">
        <f>$B$4*'Revenues-Costs'!AI87</f>
        <v>31384.283767210036</v>
      </c>
      <c r="AK6" s="24">
        <f>$B$4*'Revenues-Costs'!AJ87</f>
        <v>34522.712143931043</v>
      </c>
      <c r="AL6" s="24">
        <f>$B$4*'Revenues-Costs'!AK87</f>
        <v>37974.983358324149</v>
      </c>
      <c r="AM6" s="24">
        <f>$B$4*'Revenues-Costs'!AL87</f>
        <v>41772.481694156566</v>
      </c>
      <c r="AN6" s="24">
        <f>$B$4*'Revenues-Costs'!AM87</f>
        <v>45949.729863572225</v>
      </c>
      <c r="AO6" s="24">
        <f>$B$4*'Revenues-Costs'!AN87</f>
        <v>50544.702849929454</v>
      </c>
      <c r="AP6" s="24">
        <f>$B$4*'Revenues-Costs'!AO87</f>
        <v>55599.173134922406</v>
      </c>
      <c r="AQ6" s="24">
        <f>$B$4*'Revenues-Costs'!AP87</f>
        <v>61159.090448414652</v>
      </c>
      <c r="AR6" s="24">
        <f>$B$4*'Revenues-Costs'!AQ87</f>
        <v>67274.999493256124</v>
      </c>
      <c r="AS6" s="24">
        <f>$B$4*'Revenues-Costs'!AR87</f>
        <v>74002.499442581742</v>
      </c>
      <c r="AT6" s="24">
        <f>$B$4*'Revenues-Costs'!AS87</f>
        <v>81402.749386839918</v>
      </c>
      <c r="AU6" s="24">
        <f>$B$4*'Revenues-Costs'!AT87</f>
        <v>89543.024325523918</v>
      </c>
      <c r="AV6" s="24">
        <f>$B$4*'Revenues-Costs'!AU87</f>
        <v>98497.32675807632</v>
      </c>
      <c r="AW6" s="24">
        <f>$B$4*'Revenues-Costs'!AV87</f>
        <v>108347.05943388396</v>
      </c>
      <c r="AX6" s="24">
        <f>$B$4*'Revenues-Costs'!AW87</f>
        <v>119181.76537727236</v>
      </c>
      <c r="AY6" s="24">
        <f>$B$4*'Revenues-Costs'!AX87</f>
        <v>131099.9419149996</v>
      </c>
      <c r="AZ6" s="24">
        <f>$B$4*'Revenues-Costs'!AY87</f>
        <v>144209.93610649958</v>
      </c>
      <c r="BA6" s="24">
        <f>$B$4*'Revenues-Costs'!AZ87</f>
        <v>158630.92971714956</v>
      </c>
      <c r="BB6" s="24">
        <f>$B$4*'Revenues-Costs'!BA87</f>
        <v>174494.02268886453</v>
      </c>
      <c r="BC6" s="24">
        <f>$B$4*'Revenues-Costs'!BB87</f>
        <v>191943.42495775101</v>
      </c>
      <c r="BD6" s="24">
        <f>$B$4*'Revenues-Costs'!BC87</f>
        <v>211137.76745352612</v>
      </c>
      <c r="BE6" s="24">
        <f>$B$4*'Revenues-Costs'!BD87</f>
        <v>232251.54419887875</v>
      </c>
      <c r="BF6" s="24">
        <f>$B$4*'Revenues-Costs'!BE87</f>
        <v>255476.69861876665</v>
      </c>
      <c r="BG6" s="24">
        <f>$B$4*'Revenues-Costs'!BF87</f>
        <v>281024.36848064332</v>
      </c>
      <c r="BH6" s="24">
        <f>$B$4*'Revenues-Costs'!BG87</f>
        <v>309126.80532870768</v>
      </c>
      <c r="BI6" s="24">
        <f>$B$4*'Revenues-Costs'!BH87</f>
        <v>340039.48586157849</v>
      </c>
      <c r="BJ6" s="24">
        <f>$B$4*'Revenues-Costs'!BI87</f>
        <v>374043.43444773636</v>
      </c>
      <c r="BK6" s="24">
        <f>$B$4*'Revenues-Costs'!BJ87</f>
        <v>411447.77789251006</v>
      </c>
      <c r="BL6" s="24">
        <f>$B$4*'Revenues-Costs'!BK87</f>
        <v>452592.55568176112</v>
      </c>
      <c r="BM6" s="24">
        <f>$B$4*'Revenues-Costs'!BL87</f>
        <v>497851.81124993728</v>
      </c>
      <c r="BN6" s="24">
        <f>$B$4*'Revenues-Costs'!BM87</f>
        <v>547636.992374931</v>
      </c>
      <c r="BO6" s="24">
        <f>$B$4*'Revenues-Costs'!BN87</f>
        <v>602400.6916124241</v>
      </c>
      <c r="BP6" s="24">
        <f>$B$4*'Revenues-Costs'!BO87</f>
        <v>662640.76077366655</v>
      </c>
      <c r="BQ6" s="24">
        <f>$B$4*'Revenues-Costs'!BP87</f>
        <v>728904.83685103327</v>
      </c>
      <c r="BR6" s="24">
        <f>$B$4*'Revenues-Costs'!BQ87</f>
        <v>801795.32053613663</v>
      </c>
      <c r="BS6" s="24">
        <f>$B$4*'Revenues-Costs'!BR87</f>
        <v>881974.85258975031</v>
      </c>
      <c r="BT6" s="24">
        <f>$B$4*'Revenues-Costs'!BS87</f>
        <v>970172.33784872538</v>
      </c>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row>
    <row r="7" spans="1:141">
      <c r="A7" s="45"/>
      <c r="F7" s="1">
        <v>3</v>
      </c>
      <c r="H7" s="101"/>
      <c r="I7" s="1" t="str">
        <f>+'Revenues-Costs'!H7</f>
        <v>Merchant C</v>
      </c>
      <c r="M7" s="24">
        <f>$B$4*'Revenues-Costs'!L88</f>
        <v>0</v>
      </c>
      <c r="N7" s="24">
        <f>$B$4*'Revenues-Costs'!M88</f>
        <v>0</v>
      </c>
      <c r="O7" s="24">
        <f>$B$4*'Revenues-Costs'!N88</f>
        <v>0</v>
      </c>
      <c r="P7" s="24">
        <f>$B$4*'Revenues-Costs'!O88</f>
        <v>0</v>
      </c>
      <c r="Q7" s="24">
        <f>$B$4*'Revenues-Costs'!P88</f>
        <v>0</v>
      </c>
      <c r="R7" s="24">
        <f>$B$4*'Revenues-Costs'!Q88</f>
        <v>0</v>
      </c>
      <c r="S7" s="24">
        <f>$B$4*'Revenues-Costs'!R88</f>
        <v>0</v>
      </c>
      <c r="T7" s="24">
        <f>$B$4*'Revenues-Costs'!S88</f>
        <v>0</v>
      </c>
      <c r="U7" s="24">
        <f>$B$4*'Revenues-Costs'!T88</f>
        <v>0</v>
      </c>
      <c r="V7" s="24">
        <f>$B$4*'Revenues-Costs'!U88</f>
        <v>0</v>
      </c>
      <c r="W7" s="24">
        <f>$B$4*'Revenues-Costs'!V88</f>
        <v>0</v>
      </c>
      <c r="X7" s="24">
        <f>$B$4*'Revenues-Costs'!W88</f>
        <v>0</v>
      </c>
      <c r="Y7" s="24">
        <f>$B$4*'Revenues-Costs'!X88</f>
        <v>10000</v>
      </c>
      <c r="Z7" s="24">
        <f>$B$4*'Revenues-Costs'!Y88</f>
        <v>11000</v>
      </c>
      <c r="AA7" s="24">
        <f>$B$4*'Revenues-Costs'!Z88</f>
        <v>12100.000000000002</v>
      </c>
      <c r="AB7" s="24">
        <f>$B$4*'Revenues-Costs'!AA88</f>
        <v>13310.000000000004</v>
      </c>
      <c r="AC7" s="24">
        <f>$B$4*'Revenues-Costs'!AB88</f>
        <v>14641.000000000005</v>
      </c>
      <c r="AD7" s="24">
        <f>$B$4*'Revenues-Costs'!AC88</f>
        <v>16105.100000000008</v>
      </c>
      <c r="AE7" s="24">
        <f>$B$4*'Revenues-Costs'!AD88</f>
        <v>17715.610000000011</v>
      </c>
      <c r="AF7" s="24">
        <f>$B$4*'Revenues-Costs'!AE88</f>
        <v>19487.171000000013</v>
      </c>
      <c r="AG7" s="24">
        <f>$B$4*'Revenues-Costs'!AF88</f>
        <v>21435.888100000015</v>
      </c>
      <c r="AH7" s="24">
        <f>$B$4*'Revenues-Costs'!AG88</f>
        <v>23579.476910000019</v>
      </c>
      <c r="AI7" s="24">
        <f>$B$4*'Revenues-Costs'!AH88</f>
        <v>25937.424601000024</v>
      </c>
      <c r="AJ7" s="24">
        <f>$B$4*'Revenues-Costs'!AI88</f>
        <v>28531.16706110003</v>
      </c>
      <c r="AK7" s="24">
        <f>$B$4*'Revenues-Costs'!AJ88</f>
        <v>31384.283767210036</v>
      </c>
      <c r="AL7" s="24">
        <f>$B$4*'Revenues-Costs'!AK88</f>
        <v>34522.712143931043</v>
      </c>
      <c r="AM7" s="24">
        <f>$B$4*'Revenues-Costs'!AL88</f>
        <v>37974.983358324149</v>
      </c>
      <c r="AN7" s="24">
        <f>$B$4*'Revenues-Costs'!AM88</f>
        <v>41772.481694156566</v>
      </c>
      <c r="AO7" s="24">
        <f>$B$4*'Revenues-Costs'!AN88</f>
        <v>45949.729863572225</v>
      </c>
      <c r="AP7" s="24">
        <f>$B$4*'Revenues-Costs'!AO88</f>
        <v>50544.702849929454</v>
      </c>
      <c r="AQ7" s="24">
        <f>$B$4*'Revenues-Costs'!AP88</f>
        <v>55599.173134922406</v>
      </c>
      <c r="AR7" s="24">
        <f>$B$4*'Revenues-Costs'!AQ88</f>
        <v>61159.090448414652</v>
      </c>
      <c r="AS7" s="24">
        <f>$B$4*'Revenues-Costs'!AR88</f>
        <v>67274.999493256124</v>
      </c>
      <c r="AT7" s="24">
        <f>$B$4*'Revenues-Costs'!AS88</f>
        <v>74002.499442581742</v>
      </c>
      <c r="AU7" s="24">
        <f>$B$4*'Revenues-Costs'!AT88</f>
        <v>81402.749386839918</v>
      </c>
      <c r="AV7" s="24">
        <f>$B$4*'Revenues-Costs'!AU88</f>
        <v>89543.024325523918</v>
      </c>
      <c r="AW7" s="24">
        <f>$B$4*'Revenues-Costs'!AV88</f>
        <v>98497.32675807632</v>
      </c>
      <c r="AX7" s="24">
        <f>$B$4*'Revenues-Costs'!AW88</f>
        <v>108347.05943388396</v>
      </c>
      <c r="AY7" s="24">
        <f>$B$4*'Revenues-Costs'!AX88</f>
        <v>119181.76537727236</v>
      </c>
      <c r="AZ7" s="24">
        <f>$B$4*'Revenues-Costs'!AY88</f>
        <v>131099.9419149996</v>
      </c>
      <c r="BA7" s="24">
        <f>$B$4*'Revenues-Costs'!AZ88</f>
        <v>144209.93610649958</v>
      </c>
      <c r="BB7" s="24">
        <f>$B$4*'Revenues-Costs'!BA88</f>
        <v>158630.92971714956</v>
      </c>
      <c r="BC7" s="24">
        <f>$B$4*'Revenues-Costs'!BB88</f>
        <v>174494.02268886453</v>
      </c>
      <c r="BD7" s="24">
        <f>$B$4*'Revenues-Costs'!BC88</f>
        <v>191943.42495775101</v>
      </c>
      <c r="BE7" s="24">
        <f>$B$4*'Revenues-Costs'!BD88</f>
        <v>211137.76745352612</v>
      </c>
      <c r="BF7" s="24">
        <f>$B$4*'Revenues-Costs'!BE88</f>
        <v>232251.54419887875</v>
      </c>
      <c r="BG7" s="24">
        <f>$B$4*'Revenues-Costs'!BF88</f>
        <v>255476.69861876665</v>
      </c>
      <c r="BH7" s="24">
        <f>$B$4*'Revenues-Costs'!BG88</f>
        <v>281024.36848064332</v>
      </c>
      <c r="BI7" s="24">
        <f>$B$4*'Revenues-Costs'!BH88</f>
        <v>309126.80532870768</v>
      </c>
      <c r="BJ7" s="24">
        <f>$B$4*'Revenues-Costs'!BI88</f>
        <v>340039.48586157849</v>
      </c>
      <c r="BK7" s="24">
        <f>$B$4*'Revenues-Costs'!BJ88</f>
        <v>374043.43444773636</v>
      </c>
      <c r="BL7" s="24">
        <f>$B$4*'Revenues-Costs'!BK88</f>
        <v>411447.77789251006</v>
      </c>
      <c r="BM7" s="24">
        <f>$B$4*'Revenues-Costs'!BL88</f>
        <v>452592.55568176112</v>
      </c>
      <c r="BN7" s="24">
        <f>$B$4*'Revenues-Costs'!BM88</f>
        <v>497851.81124993728</v>
      </c>
      <c r="BO7" s="24">
        <f>$B$4*'Revenues-Costs'!BN88</f>
        <v>547636.992374931</v>
      </c>
      <c r="BP7" s="24">
        <f>$B$4*'Revenues-Costs'!BO88</f>
        <v>602400.6916124241</v>
      </c>
      <c r="BQ7" s="24">
        <f>$B$4*'Revenues-Costs'!BP88</f>
        <v>662640.76077366655</v>
      </c>
      <c r="BR7" s="24">
        <f>$B$4*'Revenues-Costs'!BQ88</f>
        <v>728904.83685103327</v>
      </c>
      <c r="BS7" s="24">
        <f>$B$4*'Revenues-Costs'!BR88</f>
        <v>801795.32053613663</v>
      </c>
      <c r="BT7" s="24">
        <f>$B$4*'Revenues-Costs'!BS88</f>
        <v>881974.85258975031</v>
      </c>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row>
    <row r="8" spans="1:141">
      <c r="A8" s="45"/>
      <c r="F8" s="1">
        <v>4</v>
      </c>
      <c r="H8" s="101"/>
      <c r="I8" s="1" t="str">
        <f>+'Revenues-Costs'!H8</f>
        <v>Merchant D</v>
      </c>
      <c r="M8" s="24">
        <f>$B$4*'Revenues-Costs'!L89</f>
        <v>0</v>
      </c>
      <c r="N8" s="24">
        <f>$B$4*'Revenues-Costs'!M89</f>
        <v>0</v>
      </c>
      <c r="O8" s="24">
        <f>$B$4*'Revenues-Costs'!N89</f>
        <v>0</v>
      </c>
      <c r="P8" s="24">
        <f>$B$4*'Revenues-Costs'!O89</f>
        <v>0</v>
      </c>
      <c r="Q8" s="24">
        <f>$B$4*'Revenues-Costs'!P89</f>
        <v>0</v>
      </c>
      <c r="R8" s="24">
        <f>$B$4*'Revenues-Costs'!Q89</f>
        <v>0</v>
      </c>
      <c r="S8" s="24">
        <f>$B$4*'Revenues-Costs'!R89</f>
        <v>0</v>
      </c>
      <c r="T8" s="24">
        <f>$B$4*'Revenues-Costs'!S89</f>
        <v>0</v>
      </c>
      <c r="U8" s="24">
        <f>$B$4*'Revenues-Costs'!T89</f>
        <v>0</v>
      </c>
      <c r="V8" s="24">
        <f>$B$4*'Revenues-Costs'!U89</f>
        <v>0</v>
      </c>
      <c r="W8" s="24">
        <f>$B$4*'Revenues-Costs'!V89</f>
        <v>0</v>
      </c>
      <c r="X8" s="24">
        <f>$B$4*'Revenues-Costs'!W89</f>
        <v>0</v>
      </c>
      <c r="Y8" s="24">
        <f>$B$4*'Revenues-Costs'!X89</f>
        <v>0</v>
      </c>
      <c r="Z8" s="24">
        <f>$B$4*'Revenues-Costs'!Y89</f>
        <v>0</v>
      </c>
      <c r="AA8" s="24">
        <f>$B$4*'Revenues-Costs'!Z89</f>
        <v>0</v>
      </c>
      <c r="AB8" s="24">
        <f>$B$4*'Revenues-Costs'!AA89</f>
        <v>0</v>
      </c>
      <c r="AC8" s="24">
        <f>$B$4*'Revenues-Costs'!AB89</f>
        <v>0</v>
      </c>
      <c r="AD8" s="24">
        <f>$B$4*'Revenues-Costs'!AC89</f>
        <v>0</v>
      </c>
      <c r="AE8" s="24">
        <f>$B$4*'Revenues-Costs'!AD89</f>
        <v>0</v>
      </c>
      <c r="AF8" s="24">
        <f>$B$4*'Revenues-Costs'!AE89</f>
        <v>0</v>
      </c>
      <c r="AG8" s="24">
        <f>$B$4*'Revenues-Costs'!AF89</f>
        <v>0</v>
      </c>
      <c r="AH8" s="24">
        <f>$B$4*'Revenues-Costs'!AG89</f>
        <v>0</v>
      </c>
      <c r="AI8" s="24">
        <f>$B$4*'Revenues-Costs'!AH89</f>
        <v>0</v>
      </c>
      <c r="AJ8" s="24">
        <f>$B$4*'Revenues-Costs'!AI89</f>
        <v>0</v>
      </c>
      <c r="AK8" s="24">
        <f>$B$4*'Revenues-Costs'!AJ89</f>
        <v>0</v>
      </c>
      <c r="AL8" s="24">
        <f>$B$4*'Revenues-Costs'!AK89</f>
        <v>0</v>
      </c>
      <c r="AM8" s="24">
        <f>$B$4*'Revenues-Costs'!AL89</f>
        <v>0</v>
      </c>
      <c r="AN8" s="24">
        <f>$B$4*'Revenues-Costs'!AM89</f>
        <v>0</v>
      </c>
      <c r="AO8" s="24">
        <f>$B$4*'Revenues-Costs'!AN89</f>
        <v>0</v>
      </c>
      <c r="AP8" s="24">
        <f>$B$4*'Revenues-Costs'!AO89</f>
        <v>0</v>
      </c>
      <c r="AQ8" s="24">
        <f>$B$4*'Revenues-Costs'!AP89</f>
        <v>0</v>
      </c>
      <c r="AR8" s="24">
        <f>$B$4*'Revenues-Costs'!AQ89</f>
        <v>0</v>
      </c>
      <c r="AS8" s="24">
        <f>$B$4*'Revenues-Costs'!AR89</f>
        <v>0</v>
      </c>
      <c r="AT8" s="24">
        <f>$B$4*'Revenues-Costs'!AS89</f>
        <v>0</v>
      </c>
      <c r="AU8" s="24">
        <f>$B$4*'Revenues-Costs'!AT89</f>
        <v>0</v>
      </c>
      <c r="AV8" s="24">
        <f>$B$4*'Revenues-Costs'!AU89</f>
        <v>0</v>
      </c>
      <c r="AW8" s="24">
        <f>$B$4*'Revenues-Costs'!AV89</f>
        <v>0</v>
      </c>
      <c r="AX8" s="24">
        <f>$B$4*'Revenues-Costs'!AW89</f>
        <v>0</v>
      </c>
      <c r="AY8" s="24">
        <f>$B$4*'Revenues-Costs'!AX89</f>
        <v>0</v>
      </c>
      <c r="AZ8" s="24">
        <f>$B$4*'Revenues-Costs'!AY89</f>
        <v>0</v>
      </c>
      <c r="BA8" s="24">
        <f>$B$4*'Revenues-Costs'!AZ89</f>
        <v>0</v>
      </c>
      <c r="BB8" s="24">
        <f>$B$4*'Revenues-Costs'!BA89</f>
        <v>0</v>
      </c>
      <c r="BC8" s="24">
        <f>$B$4*'Revenues-Costs'!BB89</f>
        <v>0</v>
      </c>
      <c r="BD8" s="24">
        <f>$B$4*'Revenues-Costs'!BC89</f>
        <v>0</v>
      </c>
      <c r="BE8" s="24">
        <f>$B$4*'Revenues-Costs'!BD89</f>
        <v>0</v>
      </c>
      <c r="BF8" s="24">
        <f>$B$4*'Revenues-Costs'!BE89</f>
        <v>0</v>
      </c>
      <c r="BG8" s="24">
        <f>$B$4*'Revenues-Costs'!BF89</f>
        <v>0</v>
      </c>
      <c r="BH8" s="24">
        <f>$B$4*'Revenues-Costs'!BG89</f>
        <v>0</v>
      </c>
      <c r="BI8" s="24">
        <f>$B$4*'Revenues-Costs'!BH89</f>
        <v>0</v>
      </c>
      <c r="BJ8" s="24">
        <f>$B$4*'Revenues-Costs'!BI89</f>
        <v>0</v>
      </c>
      <c r="BK8" s="24">
        <f>$B$4*'Revenues-Costs'!BJ89</f>
        <v>0</v>
      </c>
      <c r="BL8" s="24">
        <f>$B$4*'Revenues-Costs'!BK89</f>
        <v>0</v>
      </c>
      <c r="BM8" s="24">
        <f>$B$4*'Revenues-Costs'!BL89</f>
        <v>0</v>
      </c>
      <c r="BN8" s="24">
        <f>$B$4*'Revenues-Costs'!BM89</f>
        <v>0</v>
      </c>
      <c r="BO8" s="24">
        <f>$B$4*'Revenues-Costs'!BN89</f>
        <v>0</v>
      </c>
      <c r="BP8" s="24">
        <f>$B$4*'Revenues-Costs'!BO89</f>
        <v>0</v>
      </c>
      <c r="BQ8" s="24">
        <f>$B$4*'Revenues-Costs'!BP89</f>
        <v>0</v>
      </c>
      <c r="BR8" s="24">
        <f>$B$4*'Revenues-Costs'!BQ89</f>
        <v>0</v>
      </c>
      <c r="BS8" s="24">
        <f>$B$4*'Revenues-Costs'!BR89</f>
        <v>0</v>
      </c>
      <c r="BT8" s="24">
        <f>$B$4*'Revenues-Costs'!BS89</f>
        <v>0</v>
      </c>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row>
    <row r="9" spans="1:141">
      <c r="A9" s="45"/>
      <c r="F9" s="1">
        <v>5</v>
      </c>
      <c r="H9" s="101"/>
      <c r="I9" s="1" t="str">
        <f>+'Revenues-Costs'!H9</f>
        <v>Merchant E</v>
      </c>
      <c r="M9" s="24">
        <f>$B$4*'Revenues-Costs'!L90</f>
        <v>0</v>
      </c>
      <c r="N9" s="24">
        <f>$B$4*'Revenues-Costs'!M90</f>
        <v>0</v>
      </c>
      <c r="O9" s="24">
        <f>$B$4*'Revenues-Costs'!N90</f>
        <v>0</v>
      </c>
      <c r="P9" s="24">
        <f>$B$4*'Revenues-Costs'!O90</f>
        <v>0</v>
      </c>
      <c r="Q9" s="24">
        <f>$B$4*'Revenues-Costs'!P90</f>
        <v>0</v>
      </c>
      <c r="R9" s="24">
        <f>$B$4*'Revenues-Costs'!Q90</f>
        <v>0</v>
      </c>
      <c r="S9" s="24">
        <f>$B$4*'Revenues-Costs'!R90</f>
        <v>0</v>
      </c>
      <c r="T9" s="24">
        <f>$B$4*'Revenues-Costs'!S90</f>
        <v>0</v>
      </c>
      <c r="U9" s="24">
        <f>$B$4*'Revenues-Costs'!T90</f>
        <v>0</v>
      </c>
      <c r="V9" s="24">
        <f>$B$4*'Revenues-Costs'!U90</f>
        <v>0</v>
      </c>
      <c r="W9" s="24">
        <f>$B$4*'Revenues-Costs'!V90</f>
        <v>0</v>
      </c>
      <c r="X9" s="24">
        <f>$B$4*'Revenues-Costs'!W90</f>
        <v>0</v>
      </c>
      <c r="Y9" s="24">
        <f>$B$4*'Revenues-Costs'!X90</f>
        <v>0</v>
      </c>
      <c r="Z9" s="24">
        <f>$B$4*'Revenues-Costs'!Y90</f>
        <v>0</v>
      </c>
      <c r="AA9" s="24">
        <f>$B$4*'Revenues-Costs'!Z90</f>
        <v>0</v>
      </c>
      <c r="AB9" s="24">
        <f>$B$4*'Revenues-Costs'!AA90</f>
        <v>0</v>
      </c>
      <c r="AC9" s="24">
        <f>$B$4*'Revenues-Costs'!AB90</f>
        <v>0</v>
      </c>
      <c r="AD9" s="24">
        <f>$B$4*'Revenues-Costs'!AC90</f>
        <v>0</v>
      </c>
      <c r="AE9" s="24">
        <f>$B$4*'Revenues-Costs'!AD90</f>
        <v>0</v>
      </c>
      <c r="AF9" s="24">
        <f>$B$4*'Revenues-Costs'!AE90</f>
        <v>0</v>
      </c>
      <c r="AG9" s="24">
        <f>$B$4*'Revenues-Costs'!AF90</f>
        <v>0</v>
      </c>
      <c r="AH9" s="24">
        <f>$B$4*'Revenues-Costs'!AG90</f>
        <v>0</v>
      </c>
      <c r="AI9" s="24">
        <f>$B$4*'Revenues-Costs'!AH90</f>
        <v>0</v>
      </c>
      <c r="AJ9" s="24">
        <f>$B$4*'Revenues-Costs'!AI90</f>
        <v>0</v>
      </c>
      <c r="AK9" s="24">
        <f>$B$4*'Revenues-Costs'!AJ90</f>
        <v>0</v>
      </c>
      <c r="AL9" s="24">
        <f>$B$4*'Revenues-Costs'!AK90</f>
        <v>0</v>
      </c>
      <c r="AM9" s="24">
        <f>$B$4*'Revenues-Costs'!AL90</f>
        <v>0</v>
      </c>
      <c r="AN9" s="24">
        <f>$B$4*'Revenues-Costs'!AM90</f>
        <v>0</v>
      </c>
      <c r="AO9" s="24">
        <f>$B$4*'Revenues-Costs'!AN90</f>
        <v>0</v>
      </c>
      <c r="AP9" s="24">
        <f>$B$4*'Revenues-Costs'!AO90</f>
        <v>0</v>
      </c>
      <c r="AQ9" s="24">
        <f>$B$4*'Revenues-Costs'!AP90</f>
        <v>0</v>
      </c>
      <c r="AR9" s="24">
        <f>$B$4*'Revenues-Costs'!AQ90</f>
        <v>0</v>
      </c>
      <c r="AS9" s="24">
        <f>$B$4*'Revenues-Costs'!AR90</f>
        <v>0</v>
      </c>
      <c r="AT9" s="24">
        <f>$B$4*'Revenues-Costs'!AS90</f>
        <v>0</v>
      </c>
      <c r="AU9" s="24">
        <f>$B$4*'Revenues-Costs'!AT90</f>
        <v>0</v>
      </c>
      <c r="AV9" s="24">
        <f>$B$4*'Revenues-Costs'!AU90</f>
        <v>0</v>
      </c>
      <c r="AW9" s="24">
        <f>$B$4*'Revenues-Costs'!AV90</f>
        <v>0</v>
      </c>
      <c r="AX9" s="24">
        <f>$B$4*'Revenues-Costs'!AW90</f>
        <v>0</v>
      </c>
      <c r="AY9" s="24">
        <f>$B$4*'Revenues-Costs'!AX90</f>
        <v>0</v>
      </c>
      <c r="AZ9" s="24">
        <f>$B$4*'Revenues-Costs'!AY90</f>
        <v>0</v>
      </c>
      <c r="BA9" s="24">
        <f>$B$4*'Revenues-Costs'!AZ90</f>
        <v>0</v>
      </c>
      <c r="BB9" s="24">
        <f>$B$4*'Revenues-Costs'!BA90</f>
        <v>0</v>
      </c>
      <c r="BC9" s="24">
        <f>$B$4*'Revenues-Costs'!BB90</f>
        <v>0</v>
      </c>
      <c r="BD9" s="24">
        <f>$B$4*'Revenues-Costs'!BC90</f>
        <v>0</v>
      </c>
      <c r="BE9" s="24">
        <f>$B$4*'Revenues-Costs'!BD90</f>
        <v>0</v>
      </c>
      <c r="BF9" s="24">
        <f>$B$4*'Revenues-Costs'!BE90</f>
        <v>0</v>
      </c>
      <c r="BG9" s="24">
        <f>$B$4*'Revenues-Costs'!BF90</f>
        <v>0</v>
      </c>
      <c r="BH9" s="24">
        <f>$B$4*'Revenues-Costs'!BG90</f>
        <v>0</v>
      </c>
      <c r="BI9" s="24">
        <f>$B$4*'Revenues-Costs'!BH90</f>
        <v>0</v>
      </c>
      <c r="BJ9" s="24">
        <f>$B$4*'Revenues-Costs'!BI90</f>
        <v>0</v>
      </c>
      <c r="BK9" s="24">
        <f>$B$4*'Revenues-Costs'!BJ90</f>
        <v>0</v>
      </c>
      <c r="BL9" s="24">
        <f>$B$4*'Revenues-Costs'!BK90</f>
        <v>0</v>
      </c>
      <c r="BM9" s="24">
        <f>$B$4*'Revenues-Costs'!BL90</f>
        <v>0</v>
      </c>
      <c r="BN9" s="24">
        <f>$B$4*'Revenues-Costs'!BM90</f>
        <v>0</v>
      </c>
      <c r="BO9" s="24">
        <f>$B$4*'Revenues-Costs'!BN90</f>
        <v>0</v>
      </c>
      <c r="BP9" s="24">
        <f>$B$4*'Revenues-Costs'!BO90</f>
        <v>0</v>
      </c>
      <c r="BQ9" s="24">
        <f>$B$4*'Revenues-Costs'!BP90</f>
        <v>0</v>
      </c>
      <c r="BR9" s="24">
        <f>$B$4*'Revenues-Costs'!BQ90</f>
        <v>0</v>
      </c>
      <c r="BS9" s="24">
        <f>$B$4*'Revenues-Costs'!BR90</f>
        <v>0</v>
      </c>
      <c r="BT9" s="24">
        <f>$B$4*'Revenues-Costs'!BS90</f>
        <v>0</v>
      </c>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row>
    <row r="10" spans="1:141">
      <c r="A10" s="45"/>
      <c r="F10" s="1">
        <v>6</v>
      </c>
      <c r="H10" s="101"/>
      <c r="I10" s="1">
        <f>+'Revenues-Costs'!H10</f>
        <v>0</v>
      </c>
      <c r="M10" s="24">
        <f>$B$4*'Revenues-Costs'!L91</f>
        <v>0</v>
      </c>
      <c r="N10" s="24">
        <f>$B$4*'Revenues-Costs'!M91</f>
        <v>0</v>
      </c>
      <c r="O10" s="24">
        <f>$B$4*'Revenues-Costs'!N91</f>
        <v>0</v>
      </c>
      <c r="P10" s="24">
        <f>$B$4*'Revenues-Costs'!O91</f>
        <v>0</v>
      </c>
      <c r="Q10" s="24">
        <f>$B$4*'Revenues-Costs'!P91</f>
        <v>0</v>
      </c>
      <c r="R10" s="24">
        <f>$B$4*'Revenues-Costs'!Q91</f>
        <v>0</v>
      </c>
      <c r="S10" s="24">
        <f>$B$4*'Revenues-Costs'!R91</f>
        <v>0</v>
      </c>
      <c r="T10" s="24">
        <f>$B$4*'Revenues-Costs'!S91</f>
        <v>0</v>
      </c>
      <c r="U10" s="24">
        <f>$B$4*'Revenues-Costs'!T91</f>
        <v>0</v>
      </c>
      <c r="V10" s="24">
        <f>$B$4*'Revenues-Costs'!U91</f>
        <v>0</v>
      </c>
      <c r="W10" s="24">
        <f>$B$4*'Revenues-Costs'!V91</f>
        <v>0</v>
      </c>
      <c r="X10" s="24">
        <f>$B$4*'Revenues-Costs'!W91</f>
        <v>0</v>
      </c>
      <c r="Y10" s="24">
        <f>$B$4*'Revenues-Costs'!X91</f>
        <v>0</v>
      </c>
      <c r="Z10" s="24">
        <f>$B$4*'Revenues-Costs'!Y91</f>
        <v>0</v>
      </c>
      <c r="AA10" s="24">
        <f>$B$4*'Revenues-Costs'!Z91</f>
        <v>0</v>
      </c>
      <c r="AB10" s="24">
        <f>$B$4*'Revenues-Costs'!AA91</f>
        <v>0</v>
      </c>
      <c r="AC10" s="24">
        <f>$B$4*'Revenues-Costs'!AB91</f>
        <v>0</v>
      </c>
      <c r="AD10" s="24">
        <f>$B$4*'Revenues-Costs'!AC91</f>
        <v>0</v>
      </c>
      <c r="AE10" s="24">
        <f>$B$4*'Revenues-Costs'!AD91</f>
        <v>0</v>
      </c>
      <c r="AF10" s="24">
        <f>$B$4*'Revenues-Costs'!AE91</f>
        <v>0</v>
      </c>
      <c r="AG10" s="24">
        <f>$B$4*'Revenues-Costs'!AF91</f>
        <v>0</v>
      </c>
      <c r="AH10" s="24">
        <f>$B$4*'Revenues-Costs'!AG91</f>
        <v>0</v>
      </c>
      <c r="AI10" s="24">
        <f>$B$4*'Revenues-Costs'!AH91</f>
        <v>0</v>
      </c>
      <c r="AJ10" s="24">
        <f>$B$4*'Revenues-Costs'!AI91</f>
        <v>0</v>
      </c>
      <c r="AK10" s="24">
        <f>$B$4*'Revenues-Costs'!AJ91</f>
        <v>0</v>
      </c>
      <c r="AL10" s="24">
        <f>$B$4*'Revenues-Costs'!AK91</f>
        <v>0</v>
      </c>
      <c r="AM10" s="24">
        <f>$B$4*'Revenues-Costs'!AL91</f>
        <v>0</v>
      </c>
      <c r="AN10" s="24">
        <f>$B$4*'Revenues-Costs'!AM91</f>
        <v>0</v>
      </c>
      <c r="AO10" s="24">
        <f>$B$4*'Revenues-Costs'!AN91</f>
        <v>0</v>
      </c>
      <c r="AP10" s="24">
        <f>$B$4*'Revenues-Costs'!AO91</f>
        <v>0</v>
      </c>
      <c r="AQ10" s="24">
        <f>$B$4*'Revenues-Costs'!AP91</f>
        <v>0</v>
      </c>
      <c r="AR10" s="24">
        <f>$B$4*'Revenues-Costs'!AQ91</f>
        <v>0</v>
      </c>
      <c r="AS10" s="24">
        <f>$B$4*'Revenues-Costs'!AR91</f>
        <v>0</v>
      </c>
      <c r="AT10" s="24">
        <f>$B$4*'Revenues-Costs'!AS91</f>
        <v>0</v>
      </c>
      <c r="AU10" s="24">
        <f>$B$4*'Revenues-Costs'!AT91</f>
        <v>0</v>
      </c>
      <c r="AV10" s="24">
        <f>$B$4*'Revenues-Costs'!AU91</f>
        <v>0</v>
      </c>
      <c r="AW10" s="24">
        <f>$B$4*'Revenues-Costs'!AV91</f>
        <v>0</v>
      </c>
      <c r="AX10" s="24">
        <f>$B$4*'Revenues-Costs'!AW91</f>
        <v>0</v>
      </c>
      <c r="AY10" s="24">
        <f>$B$4*'Revenues-Costs'!AX91</f>
        <v>0</v>
      </c>
      <c r="AZ10" s="24">
        <f>$B$4*'Revenues-Costs'!AY91</f>
        <v>0</v>
      </c>
      <c r="BA10" s="24">
        <f>$B$4*'Revenues-Costs'!AZ91</f>
        <v>0</v>
      </c>
      <c r="BB10" s="24">
        <f>$B$4*'Revenues-Costs'!BA91</f>
        <v>0</v>
      </c>
      <c r="BC10" s="24">
        <f>$B$4*'Revenues-Costs'!BB91</f>
        <v>0</v>
      </c>
      <c r="BD10" s="24">
        <f>$B$4*'Revenues-Costs'!BC91</f>
        <v>0</v>
      </c>
      <c r="BE10" s="24">
        <f>$B$4*'Revenues-Costs'!BD91</f>
        <v>0</v>
      </c>
      <c r="BF10" s="24">
        <f>$B$4*'Revenues-Costs'!BE91</f>
        <v>0</v>
      </c>
      <c r="BG10" s="24">
        <f>$B$4*'Revenues-Costs'!BF91</f>
        <v>0</v>
      </c>
      <c r="BH10" s="24">
        <f>$B$4*'Revenues-Costs'!BG91</f>
        <v>0</v>
      </c>
      <c r="BI10" s="24">
        <f>$B$4*'Revenues-Costs'!BH91</f>
        <v>0</v>
      </c>
      <c r="BJ10" s="24">
        <f>$B$4*'Revenues-Costs'!BI91</f>
        <v>0</v>
      </c>
      <c r="BK10" s="24">
        <f>$B$4*'Revenues-Costs'!BJ91</f>
        <v>0</v>
      </c>
      <c r="BL10" s="24">
        <f>$B$4*'Revenues-Costs'!BK91</f>
        <v>0</v>
      </c>
      <c r="BM10" s="24">
        <f>$B$4*'Revenues-Costs'!BL91</f>
        <v>0</v>
      </c>
      <c r="BN10" s="24">
        <f>$B$4*'Revenues-Costs'!BM91</f>
        <v>0</v>
      </c>
      <c r="BO10" s="24">
        <f>$B$4*'Revenues-Costs'!BN91</f>
        <v>0</v>
      </c>
      <c r="BP10" s="24">
        <f>$B$4*'Revenues-Costs'!BO91</f>
        <v>0</v>
      </c>
      <c r="BQ10" s="24">
        <f>$B$4*'Revenues-Costs'!BP91</f>
        <v>0</v>
      </c>
      <c r="BR10" s="24">
        <f>$B$4*'Revenues-Costs'!BQ91</f>
        <v>0</v>
      </c>
      <c r="BS10" s="24">
        <f>$B$4*'Revenues-Costs'!BR91</f>
        <v>0</v>
      </c>
      <c r="BT10" s="24">
        <f>$B$4*'Revenues-Costs'!BS91</f>
        <v>0</v>
      </c>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row>
    <row r="11" spans="1:141">
      <c r="A11" s="45"/>
      <c r="F11" s="1">
        <v>7</v>
      </c>
      <c r="H11" s="101"/>
      <c r="I11" s="1" t="str">
        <f>+'Revenues-Costs'!H11</f>
        <v>Customer 1</v>
      </c>
      <c r="J11" s="20"/>
      <c r="K11" s="20"/>
      <c r="L11" s="20"/>
      <c r="M11" s="24">
        <f>$B$4*'Revenues-Costs'!L92</f>
        <v>0</v>
      </c>
      <c r="N11" s="24">
        <f>$B$4*'Revenues-Costs'!M92</f>
        <v>0</v>
      </c>
      <c r="O11" s="24">
        <f>$B$4*'Revenues-Costs'!N92</f>
        <v>0</v>
      </c>
      <c r="P11" s="24">
        <f>$B$4*'Revenues-Costs'!O92</f>
        <v>0</v>
      </c>
      <c r="Q11" s="24">
        <f>$B$4*'Revenues-Costs'!P92</f>
        <v>0</v>
      </c>
      <c r="R11" s="24">
        <f>$B$4*'Revenues-Costs'!Q92</f>
        <v>0</v>
      </c>
      <c r="S11" s="24">
        <f>$B$4*'Revenues-Costs'!R92</f>
        <v>0</v>
      </c>
      <c r="T11" s="24">
        <f>$B$4*'Revenues-Costs'!S92</f>
        <v>0</v>
      </c>
      <c r="U11" s="24">
        <f>$B$4*'Revenues-Costs'!T92</f>
        <v>0</v>
      </c>
      <c r="V11" s="24">
        <f>$B$4*'Revenues-Costs'!U92</f>
        <v>0</v>
      </c>
      <c r="W11" s="24">
        <f>$B$4*'Revenues-Costs'!V92</f>
        <v>0</v>
      </c>
      <c r="X11" s="24">
        <f>$B$4*'Revenues-Costs'!W92</f>
        <v>0</v>
      </c>
      <c r="Y11" s="24">
        <f>$B$4*'Revenues-Costs'!X92</f>
        <v>0</v>
      </c>
      <c r="Z11" s="24">
        <f>$B$4*'Revenues-Costs'!Y92</f>
        <v>0</v>
      </c>
      <c r="AA11" s="24">
        <f>$B$4*'Revenues-Costs'!Z92</f>
        <v>0</v>
      </c>
      <c r="AB11" s="24">
        <f>$B$4*'Revenues-Costs'!AA92</f>
        <v>0</v>
      </c>
      <c r="AC11" s="24">
        <f>$B$4*'Revenues-Costs'!AB92</f>
        <v>5000</v>
      </c>
      <c r="AD11" s="24">
        <f>$B$4*'Revenues-Costs'!AC92</f>
        <v>5500</v>
      </c>
      <c r="AE11" s="24">
        <f>$B$4*'Revenues-Costs'!AD92</f>
        <v>6050.0000000000009</v>
      </c>
      <c r="AF11" s="24">
        <f>$B$4*'Revenues-Costs'!AE92</f>
        <v>6655.0000000000018</v>
      </c>
      <c r="AG11" s="24">
        <f>$B$4*'Revenues-Costs'!AF92</f>
        <v>7320.5000000000027</v>
      </c>
      <c r="AH11" s="24">
        <f>$B$4*'Revenues-Costs'!AG92</f>
        <v>8052.5500000000038</v>
      </c>
      <c r="AI11" s="24">
        <f>$B$4*'Revenues-Costs'!AH92</f>
        <v>8857.8050000000057</v>
      </c>
      <c r="AJ11" s="24">
        <f>$B$4*'Revenues-Costs'!AI92</f>
        <v>9743.5855000000065</v>
      </c>
      <c r="AK11" s="24">
        <f>$B$4*'Revenues-Costs'!AJ92</f>
        <v>10717.944050000007</v>
      </c>
      <c r="AL11" s="24">
        <f>$B$4*'Revenues-Costs'!AK92</f>
        <v>11789.73845500001</v>
      </c>
      <c r="AM11" s="24">
        <f>$B$4*'Revenues-Costs'!AL92</f>
        <v>12968.712300500012</v>
      </c>
      <c r="AN11" s="24">
        <f>$B$4*'Revenues-Costs'!AM92</f>
        <v>14265.583530550015</v>
      </c>
      <c r="AO11" s="24">
        <f>$B$4*'Revenues-Costs'!AN92</f>
        <v>15692.141883605018</v>
      </c>
      <c r="AP11" s="24">
        <f>$B$4*'Revenues-Costs'!AO92</f>
        <v>17261.356071965522</v>
      </c>
      <c r="AQ11" s="24">
        <f>$B$4*'Revenues-Costs'!AP92</f>
        <v>18987.491679162074</v>
      </c>
      <c r="AR11" s="24">
        <f>$B$4*'Revenues-Costs'!AQ92</f>
        <v>20886.240847078283</v>
      </c>
      <c r="AS11" s="24">
        <f>$B$4*'Revenues-Costs'!AR92</f>
        <v>22974.864931786113</v>
      </c>
      <c r="AT11" s="24">
        <f>$B$4*'Revenues-Costs'!AS92</f>
        <v>25272.351424964727</v>
      </c>
      <c r="AU11" s="24">
        <f>$B$4*'Revenues-Costs'!AT92</f>
        <v>27799.586567461203</v>
      </c>
      <c r="AV11" s="24">
        <f>$B$4*'Revenues-Costs'!AU92</f>
        <v>30579.545224207326</v>
      </c>
      <c r="AW11" s="24">
        <f>$B$4*'Revenues-Costs'!AV92</f>
        <v>33637.499746628062</v>
      </c>
      <c r="AX11" s="24">
        <f>$B$4*'Revenues-Costs'!AW92</f>
        <v>37001.249721290871</v>
      </c>
      <c r="AY11" s="24">
        <f>$B$4*'Revenues-Costs'!AX92</f>
        <v>40701.374693419959</v>
      </c>
      <c r="AZ11" s="24">
        <f>$B$4*'Revenues-Costs'!AY92</f>
        <v>44771.512162761959</v>
      </c>
      <c r="BA11" s="24">
        <f>$B$4*'Revenues-Costs'!AZ92</f>
        <v>49248.66337903816</v>
      </c>
      <c r="BB11" s="24">
        <f>$B$4*'Revenues-Costs'!BA92</f>
        <v>54173.529716941979</v>
      </c>
      <c r="BC11" s="24">
        <f>$B$4*'Revenues-Costs'!BB92</f>
        <v>59590.882688636179</v>
      </c>
      <c r="BD11" s="24">
        <f>$B$4*'Revenues-Costs'!BC92</f>
        <v>65549.970957499798</v>
      </c>
      <c r="BE11" s="24">
        <f>$B$4*'Revenues-Costs'!BD92</f>
        <v>72104.968053249788</v>
      </c>
      <c r="BF11" s="24">
        <f>$B$4*'Revenues-Costs'!BE92</f>
        <v>79315.464858574778</v>
      </c>
      <c r="BG11" s="24">
        <f>$B$4*'Revenues-Costs'!BF92</f>
        <v>87247.011344432263</v>
      </c>
      <c r="BH11" s="24">
        <f>$B$4*'Revenues-Costs'!BG92</f>
        <v>95971.712478875503</v>
      </c>
      <c r="BI11" s="24">
        <f>$B$4*'Revenues-Costs'!BH92</f>
        <v>105568.88372676306</v>
      </c>
      <c r="BJ11" s="24">
        <f>$B$4*'Revenues-Costs'!BI92</f>
        <v>116125.77209943937</v>
      </c>
      <c r="BK11" s="24">
        <f>$B$4*'Revenues-Costs'!BJ92</f>
        <v>127738.34930938332</v>
      </c>
      <c r="BL11" s="24">
        <f>$B$4*'Revenues-Costs'!BK92</f>
        <v>140512.18424032166</v>
      </c>
      <c r="BM11" s="24">
        <f>$B$4*'Revenues-Costs'!BL92</f>
        <v>154563.40266435384</v>
      </c>
      <c r="BN11" s="24">
        <f>$B$4*'Revenues-Costs'!BM92</f>
        <v>170019.74293078925</v>
      </c>
      <c r="BO11" s="24">
        <f>$B$4*'Revenues-Costs'!BN92</f>
        <v>187021.71722386818</v>
      </c>
      <c r="BP11" s="24">
        <f>$B$4*'Revenues-Costs'!BO92</f>
        <v>205723.88894625503</v>
      </c>
      <c r="BQ11" s="24">
        <f>$B$4*'Revenues-Costs'!BP92</f>
        <v>226296.27784088056</v>
      </c>
      <c r="BR11" s="24">
        <f>$B$4*'Revenues-Costs'!BQ92</f>
        <v>248925.90562496864</v>
      </c>
      <c r="BS11" s="24">
        <f>$B$4*'Revenues-Costs'!BR92</f>
        <v>273818.4961874655</v>
      </c>
      <c r="BT11" s="24">
        <f>$B$4*'Revenues-Costs'!BS92</f>
        <v>301200.34580621205</v>
      </c>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row>
    <row r="12" spans="1:141">
      <c r="A12" s="45"/>
      <c r="F12" s="1">
        <v>8</v>
      </c>
      <c r="H12" s="101"/>
      <c r="I12" s="1" t="str">
        <f>+'Revenues-Costs'!H12</f>
        <v>Customer 2</v>
      </c>
      <c r="J12" s="20"/>
      <c r="K12" s="20"/>
      <c r="L12" s="20"/>
      <c r="M12" s="24">
        <f>$B$4*'Revenues-Costs'!L93</f>
        <v>0</v>
      </c>
      <c r="N12" s="24">
        <f>$B$4*'Revenues-Costs'!M93</f>
        <v>0</v>
      </c>
      <c r="O12" s="24">
        <f>$B$4*'Revenues-Costs'!N93</f>
        <v>0</v>
      </c>
      <c r="P12" s="24">
        <f>$B$4*'Revenues-Costs'!O93</f>
        <v>0</v>
      </c>
      <c r="Q12" s="24">
        <f>$B$4*'Revenues-Costs'!P93</f>
        <v>0</v>
      </c>
      <c r="R12" s="24">
        <f>$B$4*'Revenues-Costs'!Q93</f>
        <v>0</v>
      </c>
      <c r="S12" s="24">
        <f>$B$4*'Revenues-Costs'!R93</f>
        <v>0</v>
      </c>
      <c r="T12" s="24">
        <f>$B$4*'Revenues-Costs'!S93</f>
        <v>0</v>
      </c>
      <c r="U12" s="24">
        <f>$B$4*'Revenues-Costs'!T93</f>
        <v>0</v>
      </c>
      <c r="V12" s="24">
        <f>$B$4*'Revenues-Costs'!U93</f>
        <v>0</v>
      </c>
      <c r="W12" s="24">
        <f>$B$4*'Revenues-Costs'!V93</f>
        <v>0</v>
      </c>
      <c r="X12" s="24">
        <f>$B$4*'Revenues-Costs'!W93</f>
        <v>0</v>
      </c>
      <c r="Y12" s="24">
        <f>$B$4*'Revenues-Costs'!X93</f>
        <v>0</v>
      </c>
      <c r="Z12" s="24">
        <f>$B$4*'Revenues-Costs'!Y93</f>
        <v>0</v>
      </c>
      <c r="AA12" s="24">
        <f>$B$4*'Revenues-Costs'!Z93</f>
        <v>0</v>
      </c>
      <c r="AB12" s="24">
        <f>$B$4*'Revenues-Costs'!AA93</f>
        <v>0</v>
      </c>
      <c r="AC12" s="24">
        <f>$B$4*'Revenues-Costs'!AB93</f>
        <v>0</v>
      </c>
      <c r="AD12" s="24">
        <f>$B$4*'Revenues-Costs'!AC93</f>
        <v>0</v>
      </c>
      <c r="AE12" s="24">
        <f>$B$4*'Revenues-Costs'!AD93</f>
        <v>0</v>
      </c>
      <c r="AF12" s="24">
        <f>$B$4*'Revenues-Costs'!AE93</f>
        <v>5000</v>
      </c>
      <c r="AG12" s="24">
        <f>$B$4*'Revenues-Costs'!AF93</f>
        <v>5500</v>
      </c>
      <c r="AH12" s="24">
        <f>$B$4*'Revenues-Costs'!AG93</f>
        <v>6050.0000000000009</v>
      </c>
      <c r="AI12" s="24">
        <f>$B$4*'Revenues-Costs'!AH93</f>
        <v>6655.0000000000018</v>
      </c>
      <c r="AJ12" s="24">
        <f>$B$4*'Revenues-Costs'!AI93</f>
        <v>7320.5000000000027</v>
      </c>
      <c r="AK12" s="24">
        <f>$B$4*'Revenues-Costs'!AJ93</f>
        <v>8052.5500000000038</v>
      </c>
      <c r="AL12" s="24">
        <f>$B$4*'Revenues-Costs'!AK93</f>
        <v>8857.8050000000057</v>
      </c>
      <c r="AM12" s="24">
        <f>$B$4*'Revenues-Costs'!AL93</f>
        <v>9743.5855000000065</v>
      </c>
      <c r="AN12" s="24">
        <f>$B$4*'Revenues-Costs'!AM93</f>
        <v>10717.944050000007</v>
      </c>
      <c r="AO12" s="24">
        <f>$B$4*'Revenues-Costs'!AN93</f>
        <v>11789.73845500001</v>
      </c>
      <c r="AP12" s="24">
        <f>$B$4*'Revenues-Costs'!AO93</f>
        <v>12968.712300500012</v>
      </c>
      <c r="AQ12" s="24">
        <f>$B$4*'Revenues-Costs'!AP93</f>
        <v>14265.583530550015</v>
      </c>
      <c r="AR12" s="24">
        <f>$B$4*'Revenues-Costs'!AQ93</f>
        <v>15692.141883605018</v>
      </c>
      <c r="AS12" s="24">
        <f>$B$4*'Revenues-Costs'!AR93</f>
        <v>17261.356071965522</v>
      </c>
      <c r="AT12" s="24">
        <f>$B$4*'Revenues-Costs'!AS93</f>
        <v>18987.491679162074</v>
      </c>
      <c r="AU12" s="24">
        <f>$B$4*'Revenues-Costs'!AT93</f>
        <v>20886.240847078283</v>
      </c>
      <c r="AV12" s="24">
        <f>$B$4*'Revenues-Costs'!AU93</f>
        <v>22974.864931786113</v>
      </c>
      <c r="AW12" s="24">
        <f>$B$4*'Revenues-Costs'!AV93</f>
        <v>25272.351424964727</v>
      </c>
      <c r="AX12" s="24">
        <f>$B$4*'Revenues-Costs'!AW93</f>
        <v>27799.586567461203</v>
      </c>
      <c r="AY12" s="24">
        <f>$B$4*'Revenues-Costs'!AX93</f>
        <v>30579.545224207326</v>
      </c>
      <c r="AZ12" s="24">
        <f>$B$4*'Revenues-Costs'!AY93</f>
        <v>33637.499746628062</v>
      </c>
      <c r="BA12" s="24">
        <f>$B$4*'Revenues-Costs'!AZ93</f>
        <v>37001.249721290871</v>
      </c>
      <c r="BB12" s="24">
        <f>$B$4*'Revenues-Costs'!BA93</f>
        <v>40701.374693419959</v>
      </c>
      <c r="BC12" s="24">
        <f>$B$4*'Revenues-Costs'!BB93</f>
        <v>44771.512162761959</v>
      </c>
      <c r="BD12" s="24">
        <f>$B$4*'Revenues-Costs'!BC93</f>
        <v>49248.66337903816</v>
      </c>
      <c r="BE12" s="24">
        <f>$B$4*'Revenues-Costs'!BD93</f>
        <v>54173.529716941979</v>
      </c>
      <c r="BF12" s="24">
        <f>$B$4*'Revenues-Costs'!BE93</f>
        <v>59590.882688636179</v>
      </c>
      <c r="BG12" s="24">
        <f>$B$4*'Revenues-Costs'!BF93</f>
        <v>65549.970957499798</v>
      </c>
      <c r="BH12" s="24">
        <f>$B$4*'Revenues-Costs'!BG93</f>
        <v>72104.968053249788</v>
      </c>
      <c r="BI12" s="24">
        <f>$B$4*'Revenues-Costs'!BH93</f>
        <v>79315.464858574778</v>
      </c>
      <c r="BJ12" s="24">
        <f>$B$4*'Revenues-Costs'!BI93</f>
        <v>87247.011344432263</v>
      </c>
      <c r="BK12" s="24">
        <f>$B$4*'Revenues-Costs'!BJ93</f>
        <v>95971.712478875503</v>
      </c>
      <c r="BL12" s="24">
        <f>$B$4*'Revenues-Costs'!BK93</f>
        <v>105568.88372676306</v>
      </c>
      <c r="BM12" s="24">
        <f>$B$4*'Revenues-Costs'!BL93</f>
        <v>116125.77209943937</v>
      </c>
      <c r="BN12" s="24">
        <f>$B$4*'Revenues-Costs'!BM93</f>
        <v>127738.34930938332</v>
      </c>
      <c r="BO12" s="24">
        <f>$B$4*'Revenues-Costs'!BN93</f>
        <v>140512.18424032166</v>
      </c>
      <c r="BP12" s="24">
        <f>$B$4*'Revenues-Costs'!BO93</f>
        <v>154563.40266435384</v>
      </c>
      <c r="BQ12" s="24">
        <f>$B$4*'Revenues-Costs'!BP93</f>
        <v>170019.74293078925</v>
      </c>
      <c r="BR12" s="24">
        <f>$B$4*'Revenues-Costs'!BQ93</f>
        <v>187021.71722386818</v>
      </c>
      <c r="BS12" s="24">
        <f>$B$4*'Revenues-Costs'!BR93</f>
        <v>205723.88894625503</v>
      </c>
      <c r="BT12" s="24">
        <f>$B$4*'Revenues-Costs'!BS93</f>
        <v>226296.27784088056</v>
      </c>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row>
    <row r="13" spans="1:141" ht="15" customHeight="1">
      <c r="A13" s="45"/>
      <c r="F13" s="1">
        <v>9</v>
      </c>
      <c r="H13" s="101"/>
      <c r="I13" s="1" t="str">
        <f>+'Revenues-Costs'!H13</f>
        <v>Customer 3</v>
      </c>
      <c r="J13" s="20"/>
      <c r="K13" s="20"/>
      <c r="L13" s="20"/>
      <c r="M13" s="24">
        <f>$B$4*'Revenues-Costs'!L94</f>
        <v>0</v>
      </c>
      <c r="N13" s="24">
        <f>$B$4*'Revenues-Costs'!M94</f>
        <v>0</v>
      </c>
      <c r="O13" s="24">
        <f>$B$4*'Revenues-Costs'!N94</f>
        <v>0</v>
      </c>
      <c r="P13" s="24">
        <f>$B$4*'Revenues-Costs'!O94</f>
        <v>0</v>
      </c>
      <c r="Q13" s="24">
        <f>$B$4*'Revenues-Costs'!P94</f>
        <v>0</v>
      </c>
      <c r="R13" s="24">
        <f>$B$4*'Revenues-Costs'!Q94</f>
        <v>0</v>
      </c>
      <c r="S13" s="24">
        <f>$B$4*'Revenues-Costs'!R94</f>
        <v>0</v>
      </c>
      <c r="T13" s="24">
        <f>$B$4*'Revenues-Costs'!S94</f>
        <v>0</v>
      </c>
      <c r="U13" s="24">
        <f>$B$4*'Revenues-Costs'!T94</f>
        <v>0</v>
      </c>
      <c r="V13" s="24">
        <f>$B$4*'Revenues-Costs'!U94</f>
        <v>0</v>
      </c>
      <c r="W13" s="24">
        <f>$B$4*'Revenues-Costs'!V94</f>
        <v>0</v>
      </c>
      <c r="X13" s="24">
        <f>$B$4*'Revenues-Costs'!W94</f>
        <v>0</v>
      </c>
      <c r="Y13" s="24">
        <f>$B$4*'Revenues-Costs'!X94</f>
        <v>0</v>
      </c>
      <c r="Z13" s="24">
        <f>$B$4*'Revenues-Costs'!Y94</f>
        <v>0</v>
      </c>
      <c r="AA13" s="24">
        <f>$B$4*'Revenues-Costs'!Z94</f>
        <v>0</v>
      </c>
      <c r="AB13" s="24">
        <f>$B$4*'Revenues-Costs'!AA94</f>
        <v>0</v>
      </c>
      <c r="AC13" s="24">
        <f>$B$4*'Revenues-Costs'!AB94</f>
        <v>0</v>
      </c>
      <c r="AD13" s="24">
        <f>$B$4*'Revenues-Costs'!AC94</f>
        <v>0</v>
      </c>
      <c r="AE13" s="24">
        <f>$B$4*'Revenues-Costs'!AD94</f>
        <v>0</v>
      </c>
      <c r="AF13" s="24">
        <f>$B$4*'Revenues-Costs'!AE94</f>
        <v>0</v>
      </c>
      <c r="AG13" s="24">
        <f>$B$4*'Revenues-Costs'!AF94</f>
        <v>0</v>
      </c>
      <c r="AH13" s="24">
        <f>$B$4*'Revenues-Costs'!AG94</f>
        <v>0</v>
      </c>
      <c r="AI13" s="24">
        <f>$B$4*'Revenues-Costs'!AH94</f>
        <v>10000</v>
      </c>
      <c r="AJ13" s="24">
        <f>$B$4*'Revenues-Costs'!AI94</f>
        <v>11000</v>
      </c>
      <c r="AK13" s="24">
        <f>$B$4*'Revenues-Costs'!AJ94</f>
        <v>12100.000000000002</v>
      </c>
      <c r="AL13" s="24">
        <f>$B$4*'Revenues-Costs'!AK94</f>
        <v>13310.000000000004</v>
      </c>
      <c r="AM13" s="24">
        <f>$B$4*'Revenues-Costs'!AL94</f>
        <v>14641.000000000005</v>
      </c>
      <c r="AN13" s="24">
        <f>$B$4*'Revenues-Costs'!AM94</f>
        <v>16105.100000000008</v>
      </c>
      <c r="AO13" s="24">
        <f>$B$4*'Revenues-Costs'!AN94</f>
        <v>17715.610000000011</v>
      </c>
      <c r="AP13" s="24">
        <f>$B$4*'Revenues-Costs'!AO94</f>
        <v>19487.171000000013</v>
      </c>
      <c r="AQ13" s="24">
        <f>$B$4*'Revenues-Costs'!AP94</f>
        <v>21435.888100000015</v>
      </c>
      <c r="AR13" s="24">
        <f>$B$4*'Revenues-Costs'!AQ94</f>
        <v>23579.476910000019</v>
      </c>
      <c r="AS13" s="24">
        <f>$B$4*'Revenues-Costs'!AR94</f>
        <v>25937.424601000024</v>
      </c>
      <c r="AT13" s="24">
        <f>$B$4*'Revenues-Costs'!AS94</f>
        <v>28531.16706110003</v>
      </c>
      <c r="AU13" s="24">
        <f>$B$4*'Revenues-Costs'!AT94</f>
        <v>31384.283767210036</v>
      </c>
      <c r="AV13" s="24">
        <f>$B$4*'Revenues-Costs'!AU94</f>
        <v>34522.712143931043</v>
      </c>
      <c r="AW13" s="24">
        <f>$B$4*'Revenues-Costs'!AV94</f>
        <v>37974.983358324149</v>
      </c>
      <c r="AX13" s="24">
        <f>$B$4*'Revenues-Costs'!AW94</f>
        <v>41772.481694156566</v>
      </c>
      <c r="AY13" s="24">
        <f>$B$4*'Revenues-Costs'!AX94</f>
        <v>45949.729863572225</v>
      </c>
      <c r="AZ13" s="24">
        <f>$B$4*'Revenues-Costs'!AY94</f>
        <v>50544.702849929454</v>
      </c>
      <c r="BA13" s="24">
        <f>$B$4*'Revenues-Costs'!AZ94</f>
        <v>55599.173134922406</v>
      </c>
      <c r="BB13" s="24">
        <f>$B$4*'Revenues-Costs'!BA94</f>
        <v>61159.090448414652</v>
      </c>
      <c r="BC13" s="24">
        <f>$B$4*'Revenues-Costs'!BB94</f>
        <v>67274.999493256124</v>
      </c>
      <c r="BD13" s="24">
        <f>$B$4*'Revenues-Costs'!BC94</f>
        <v>74002.499442581742</v>
      </c>
      <c r="BE13" s="24">
        <f>$B$4*'Revenues-Costs'!BD94</f>
        <v>81402.749386839918</v>
      </c>
      <c r="BF13" s="24">
        <f>$B$4*'Revenues-Costs'!BE94</f>
        <v>89543.024325523918</v>
      </c>
      <c r="BG13" s="24">
        <f>$B$4*'Revenues-Costs'!BF94</f>
        <v>98497.32675807632</v>
      </c>
      <c r="BH13" s="24">
        <f>$B$4*'Revenues-Costs'!BG94</f>
        <v>108347.05943388396</v>
      </c>
      <c r="BI13" s="24">
        <f>$B$4*'Revenues-Costs'!BH94</f>
        <v>119181.76537727236</v>
      </c>
      <c r="BJ13" s="24">
        <f>$B$4*'Revenues-Costs'!BI94</f>
        <v>131099.9419149996</v>
      </c>
      <c r="BK13" s="24">
        <f>$B$4*'Revenues-Costs'!BJ94</f>
        <v>144209.93610649958</v>
      </c>
      <c r="BL13" s="24">
        <f>$B$4*'Revenues-Costs'!BK94</f>
        <v>158630.92971714956</v>
      </c>
      <c r="BM13" s="24">
        <f>$B$4*'Revenues-Costs'!BL94</f>
        <v>174494.02268886453</v>
      </c>
      <c r="BN13" s="24">
        <f>$B$4*'Revenues-Costs'!BM94</f>
        <v>191943.42495775101</v>
      </c>
      <c r="BO13" s="24">
        <f>$B$4*'Revenues-Costs'!BN94</f>
        <v>211137.76745352612</v>
      </c>
      <c r="BP13" s="24">
        <f>$B$4*'Revenues-Costs'!BO94</f>
        <v>232251.54419887875</v>
      </c>
      <c r="BQ13" s="24">
        <f>$B$4*'Revenues-Costs'!BP94</f>
        <v>255476.69861876665</v>
      </c>
      <c r="BR13" s="24">
        <f>$B$4*'Revenues-Costs'!BQ94</f>
        <v>281024.36848064332</v>
      </c>
      <c r="BS13" s="24">
        <f>$B$4*'Revenues-Costs'!BR94</f>
        <v>309126.80532870768</v>
      </c>
      <c r="BT13" s="24">
        <f>$B$4*'Revenues-Costs'!BS94</f>
        <v>340039.48586157849</v>
      </c>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row>
    <row r="14" spans="1:141">
      <c r="A14" s="45"/>
      <c r="F14" s="1">
        <v>10</v>
      </c>
      <c r="H14" s="101"/>
      <c r="I14" s="1">
        <f>+'Revenues-Costs'!H14</f>
        <v>0</v>
      </c>
      <c r="J14" s="20"/>
      <c r="K14" s="20"/>
      <c r="L14" s="20"/>
      <c r="M14" s="24">
        <f>$B$4*'Revenues-Costs'!L95</f>
        <v>0</v>
      </c>
      <c r="N14" s="24">
        <f>$B$4*'Revenues-Costs'!M95</f>
        <v>0</v>
      </c>
      <c r="O14" s="24">
        <f>$B$4*'Revenues-Costs'!N95</f>
        <v>0</v>
      </c>
      <c r="P14" s="24">
        <f>$B$4*'Revenues-Costs'!O95</f>
        <v>0</v>
      </c>
      <c r="Q14" s="24">
        <f>$B$4*'Revenues-Costs'!P95</f>
        <v>0</v>
      </c>
      <c r="R14" s="24">
        <f>$B$4*'Revenues-Costs'!Q95</f>
        <v>0</v>
      </c>
      <c r="S14" s="24">
        <f>$B$4*'Revenues-Costs'!R95</f>
        <v>0</v>
      </c>
      <c r="T14" s="24">
        <f>$B$4*'Revenues-Costs'!S95</f>
        <v>0</v>
      </c>
      <c r="U14" s="24">
        <f>$B$4*'Revenues-Costs'!T95</f>
        <v>0</v>
      </c>
      <c r="V14" s="24">
        <f>$B$4*'Revenues-Costs'!U95</f>
        <v>0</v>
      </c>
      <c r="W14" s="24">
        <f>$B$4*'Revenues-Costs'!V95</f>
        <v>0</v>
      </c>
      <c r="X14" s="24">
        <f>$B$4*'Revenues-Costs'!W95</f>
        <v>0</v>
      </c>
      <c r="Y14" s="24">
        <f>$B$4*'Revenues-Costs'!X95</f>
        <v>0</v>
      </c>
      <c r="Z14" s="24">
        <f>$B$4*'Revenues-Costs'!Y95</f>
        <v>0</v>
      </c>
      <c r="AA14" s="24">
        <f>$B$4*'Revenues-Costs'!Z95</f>
        <v>0</v>
      </c>
      <c r="AB14" s="24">
        <f>$B$4*'Revenues-Costs'!AA95</f>
        <v>0</v>
      </c>
      <c r="AC14" s="24">
        <f>$B$4*'Revenues-Costs'!AB95</f>
        <v>0</v>
      </c>
      <c r="AD14" s="24">
        <f>$B$4*'Revenues-Costs'!AC95</f>
        <v>0</v>
      </c>
      <c r="AE14" s="24">
        <f>$B$4*'Revenues-Costs'!AD95</f>
        <v>0</v>
      </c>
      <c r="AF14" s="24">
        <f>$B$4*'Revenues-Costs'!AE95</f>
        <v>0</v>
      </c>
      <c r="AG14" s="24">
        <f>$B$4*'Revenues-Costs'!AF95</f>
        <v>0</v>
      </c>
      <c r="AH14" s="24">
        <f>$B$4*'Revenues-Costs'!AG95</f>
        <v>0</v>
      </c>
      <c r="AI14" s="24">
        <f>$B$4*'Revenues-Costs'!AH95</f>
        <v>0</v>
      </c>
      <c r="AJ14" s="24">
        <f>$B$4*'Revenues-Costs'!AI95</f>
        <v>0</v>
      </c>
      <c r="AK14" s="24">
        <f>$B$4*'Revenues-Costs'!AJ95</f>
        <v>0</v>
      </c>
      <c r="AL14" s="24">
        <f>$B$4*'Revenues-Costs'!AK95</f>
        <v>0</v>
      </c>
      <c r="AM14" s="24">
        <f>$B$4*'Revenues-Costs'!AL95</f>
        <v>0</v>
      </c>
      <c r="AN14" s="24">
        <f>$B$4*'Revenues-Costs'!AM95</f>
        <v>0</v>
      </c>
      <c r="AO14" s="24">
        <f>$B$4*'Revenues-Costs'!AN95</f>
        <v>0</v>
      </c>
      <c r="AP14" s="24">
        <f>$B$4*'Revenues-Costs'!AO95</f>
        <v>0</v>
      </c>
      <c r="AQ14" s="24">
        <f>$B$4*'Revenues-Costs'!AP95</f>
        <v>0</v>
      </c>
      <c r="AR14" s="24">
        <f>$B$4*'Revenues-Costs'!AQ95</f>
        <v>0</v>
      </c>
      <c r="AS14" s="24">
        <f>$B$4*'Revenues-Costs'!AR95</f>
        <v>0</v>
      </c>
      <c r="AT14" s="24">
        <f>$B$4*'Revenues-Costs'!AS95</f>
        <v>0</v>
      </c>
      <c r="AU14" s="24">
        <f>$B$4*'Revenues-Costs'!AT95</f>
        <v>0</v>
      </c>
      <c r="AV14" s="24">
        <f>$B$4*'Revenues-Costs'!AU95</f>
        <v>0</v>
      </c>
      <c r="AW14" s="24">
        <f>$B$4*'Revenues-Costs'!AV95</f>
        <v>0</v>
      </c>
      <c r="AX14" s="24">
        <f>$B$4*'Revenues-Costs'!AW95</f>
        <v>0</v>
      </c>
      <c r="AY14" s="24">
        <f>$B$4*'Revenues-Costs'!AX95</f>
        <v>0</v>
      </c>
      <c r="AZ14" s="24">
        <f>$B$4*'Revenues-Costs'!AY95</f>
        <v>0</v>
      </c>
      <c r="BA14" s="24">
        <f>$B$4*'Revenues-Costs'!AZ95</f>
        <v>0</v>
      </c>
      <c r="BB14" s="24">
        <f>$B$4*'Revenues-Costs'!BA95</f>
        <v>0</v>
      </c>
      <c r="BC14" s="24">
        <f>$B$4*'Revenues-Costs'!BB95</f>
        <v>0</v>
      </c>
      <c r="BD14" s="24">
        <f>$B$4*'Revenues-Costs'!BC95</f>
        <v>0</v>
      </c>
      <c r="BE14" s="24">
        <f>$B$4*'Revenues-Costs'!BD95</f>
        <v>0</v>
      </c>
      <c r="BF14" s="24">
        <f>$B$4*'Revenues-Costs'!BE95</f>
        <v>0</v>
      </c>
      <c r="BG14" s="24">
        <f>$B$4*'Revenues-Costs'!BF95</f>
        <v>0</v>
      </c>
      <c r="BH14" s="24">
        <f>$B$4*'Revenues-Costs'!BG95</f>
        <v>0</v>
      </c>
      <c r="BI14" s="24">
        <f>$B$4*'Revenues-Costs'!BH95</f>
        <v>0</v>
      </c>
      <c r="BJ14" s="24">
        <f>$B$4*'Revenues-Costs'!BI95</f>
        <v>0</v>
      </c>
      <c r="BK14" s="24">
        <f>$B$4*'Revenues-Costs'!BJ95</f>
        <v>0</v>
      </c>
      <c r="BL14" s="24">
        <f>$B$4*'Revenues-Costs'!BK95</f>
        <v>0</v>
      </c>
      <c r="BM14" s="24">
        <f>$B$4*'Revenues-Costs'!BL95</f>
        <v>0</v>
      </c>
      <c r="BN14" s="24">
        <f>$B$4*'Revenues-Costs'!BM95</f>
        <v>0</v>
      </c>
      <c r="BO14" s="24">
        <f>$B$4*'Revenues-Costs'!BN95</f>
        <v>0</v>
      </c>
      <c r="BP14" s="24">
        <f>$B$4*'Revenues-Costs'!BO95</f>
        <v>0</v>
      </c>
      <c r="BQ14" s="24">
        <f>$B$4*'Revenues-Costs'!BP95</f>
        <v>0</v>
      </c>
      <c r="BR14" s="24">
        <f>$B$4*'Revenues-Costs'!BQ95</f>
        <v>0</v>
      </c>
      <c r="BS14" s="24">
        <f>$B$4*'Revenues-Costs'!BR95</f>
        <v>0</v>
      </c>
      <c r="BT14" s="24">
        <f>$B$4*'Revenues-Costs'!BS95</f>
        <v>0</v>
      </c>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row>
    <row r="15" spans="1:141">
      <c r="A15" s="45"/>
      <c r="F15" s="1">
        <v>11</v>
      </c>
      <c r="H15" s="101"/>
      <c r="I15" s="1">
        <f>+'Revenues-Costs'!H15</f>
        <v>0</v>
      </c>
      <c r="J15" s="20"/>
      <c r="K15" s="20"/>
      <c r="L15" s="20"/>
      <c r="M15" s="24">
        <f>$B$4*'Revenues-Costs'!L96</f>
        <v>0</v>
      </c>
      <c r="N15" s="24">
        <f>$B$4*'Revenues-Costs'!M96</f>
        <v>0</v>
      </c>
      <c r="O15" s="24">
        <f>$B$4*'Revenues-Costs'!N96</f>
        <v>0</v>
      </c>
      <c r="P15" s="24">
        <f>$B$4*'Revenues-Costs'!O96</f>
        <v>0</v>
      </c>
      <c r="Q15" s="24">
        <f>$B$4*'Revenues-Costs'!P96</f>
        <v>0</v>
      </c>
      <c r="R15" s="24">
        <f>$B$4*'Revenues-Costs'!Q96</f>
        <v>0</v>
      </c>
      <c r="S15" s="24">
        <f>$B$4*'Revenues-Costs'!R96</f>
        <v>0</v>
      </c>
      <c r="T15" s="24">
        <f>$B$4*'Revenues-Costs'!S96</f>
        <v>0</v>
      </c>
      <c r="U15" s="24">
        <f>$B$4*'Revenues-Costs'!T96</f>
        <v>0</v>
      </c>
      <c r="V15" s="24">
        <f>$B$4*'Revenues-Costs'!U96</f>
        <v>0</v>
      </c>
      <c r="W15" s="24">
        <f>$B$4*'Revenues-Costs'!V96</f>
        <v>0</v>
      </c>
      <c r="X15" s="24">
        <f>$B$4*'Revenues-Costs'!W96</f>
        <v>0</v>
      </c>
      <c r="Y15" s="24">
        <f>$B$4*'Revenues-Costs'!X96</f>
        <v>0</v>
      </c>
      <c r="Z15" s="24">
        <f>$B$4*'Revenues-Costs'!Y96</f>
        <v>0</v>
      </c>
      <c r="AA15" s="24">
        <f>$B$4*'Revenues-Costs'!Z96</f>
        <v>0</v>
      </c>
      <c r="AB15" s="24">
        <f>$B$4*'Revenues-Costs'!AA96</f>
        <v>0</v>
      </c>
      <c r="AC15" s="24">
        <f>$B$4*'Revenues-Costs'!AB96</f>
        <v>0</v>
      </c>
      <c r="AD15" s="24">
        <f>$B$4*'Revenues-Costs'!AC96</f>
        <v>0</v>
      </c>
      <c r="AE15" s="24">
        <f>$B$4*'Revenues-Costs'!AD96</f>
        <v>0</v>
      </c>
      <c r="AF15" s="24">
        <f>$B$4*'Revenues-Costs'!AE96</f>
        <v>0</v>
      </c>
      <c r="AG15" s="24">
        <f>$B$4*'Revenues-Costs'!AF96</f>
        <v>0</v>
      </c>
      <c r="AH15" s="24">
        <f>$B$4*'Revenues-Costs'!AG96</f>
        <v>0</v>
      </c>
      <c r="AI15" s="24">
        <f>$B$4*'Revenues-Costs'!AH96</f>
        <v>0</v>
      </c>
      <c r="AJ15" s="24">
        <f>$B$4*'Revenues-Costs'!AI96</f>
        <v>0</v>
      </c>
      <c r="AK15" s="24">
        <f>$B$4*'Revenues-Costs'!AJ96</f>
        <v>0</v>
      </c>
      <c r="AL15" s="24">
        <f>$B$4*'Revenues-Costs'!AK96</f>
        <v>0</v>
      </c>
      <c r="AM15" s="24">
        <f>$B$4*'Revenues-Costs'!AL96</f>
        <v>0</v>
      </c>
      <c r="AN15" s="24">
        <f>$B$4*'Revenues-Costs'!AM96</f>
        <v>0</v>
      </c>
      <c r="AO15" s="24">
        <f>$B$4*'Revenues-Costs'!AN96</f>
        <v>0</v>
      </c>
      <c r="AP15" s="24">
        <f>$B$4*'Revenues-Costs'!AO96</f>
        <v>0</v>
      </c>
      <c r="AQ15" s="24">
        <f>$B$4*'Revenues-Costs'!AP96</f>
        <v>0</v>
      </c>
      <c r="AR15" s="24">
        <f>$B$4*'Revenues-Costs'!AQ96</f>
        <v>0</v>
      </c>
      <c r="AS15" s="24">
        <f>$B$4*'Revenues-Costs'!AR96</f>
        <v>0</v>
      </c>
      <c r="AT15" s="24">
        <f>$B$4*'Revenues-Costs'!AS96</f>
        <v>0</v>
      </c>
      <c r="AU15" s="24">
        <f>$B$4*'Revenues-Costs'!AT96</f>
        <v>0</v>
      </c>
      <c r="AV15" s="24">
        <f>$B$4*'Revenues-Costs'!AU96</f>
        <v>0</v>
      </c>
      <c r="AW15" s="24">
        <f>$B$4*'Revenues-Costs'!AV96</f>
        <v>0</v>
      </c>
      <c r="AX15" s="24">
        <f>$B$4*'Revenues-Costs'!AW96</f>
        <v>0</v>
      </c>
      <c r="AY15" s="24">
        <f>$B$4*'Revenues-Costs'!AX96</f>
        <v>0</v>
      </c>
      <c r="AZ15" s="24">
        <f>$B$4*'Revenues-Costs'!AY96</f>
        <v>0</v>
      </c>
      <c r="BA15" s="24">
        <f>$B$4*'Revenues-Costs'!AZ96</f>
        <v>0</v>
      </c>
      <c r="BB15" s="24">
        <f>$B$4*'Revenues-Costs'!BA96</f>
        <v>0</v>
      </c>
      <c r="BC15" s="24">
        <f>$B$4*'Revenues-Costs'!BB96</f>
        <v>0</v>
      </c>
      <c r="BD15" s="24">
        <f>$B$4*'Revenues-Costs'!BC96</f>
        <v>0</v>
      </c>
      <c r="BE15" s="24">
        <f>$B$4*'Revenues-Costs'!BD96</f>
        <v>0</v>
      </c>
      <c r="BF15" s="24">
        <f>$B$4*'Revenues-Costs'!BE96</f>
        <v>0</v>
      </c>
      <c r="BG15" s="24">
        <f>$B$4*'Revenues-Costs'!BF96</f>
        <v>0</v>
      </c>
      <c r="BH15" s="24">
        <f>$B$4*'Revenues-Costs'!BG96</f>
        <v>0</v>
      </c>
      <c r="BI15" s="24">
        <f>$B$4*'Revenues-Costs'!BH96</f>
        <v>0</v>
      </c>
      <c r="BJ15" s="24">
        <f>$B$4*'Revenues-Costs'!BI96</f>
        <v>0</v>
      </c>
      <c r="BK15" s="24">
        <f>$B$4*'Revenues-Costs'!BJ96</f>
        <v>0</v>
      </c>
      <c r="BL15" s="24">
        <f>$B$4*'Revenues-Costs'!BK96</f>
        <v>0</v>
      </c>
      <c r="BM15" s="24">
        <f>$B$4*'Revenues-Costs'!BL96</f>
        <v>0</v>
      </c>
      <c r="BN15" s="24">
        <f>$B$4*'Revenues-Costs'!BM96</f>
        <v>0</v>
      </c>
      <c r="BO15" s="24">
        <f>$B$4*'Revenues-Costs'!BN96</f>
        <v>0</v>
      </c>
      <c r="BP15" s="24">
        <f>$B$4*'Revenues-Costs'!BO96</f>
        <v>0</v>
      </c>
      <c r="BQ15" s="24">
        <f>$B$4*'Revenues-Costs'!BP96</f>
        <v>0</v>
      </c>
      <c r="BR15" s="24">
        <f>$B$4*'Revenues-Costs'!BQ96</f>
        <v>0</v>
      </c>
      <c r="BS15" s="24">
        <f>$B$4*'Revenues-Costs'!BR96</f>
        <v>0</v>
      </c>
      <c r="BT15" s="24">
        <f>$B$4*'Revenues-Costs'!BS96</f>
        <v>0</v>
      </c>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row>
    <row r="16" spans="1:141">
      <c r="A16" s="45"/>
      <c r="F16" s="1">
        <v>12</v>
      </c>
      <c r="H16" s="101"/>
      <c r="I16" s="1" t="str">
        <f>+'Revenues-Costs'!H16</f>
        <v>AUM</v>
      </c>
      <c r="M16" s="24">
        <f>$B$4*'Revenues-Costs'!L97</f>
        <v>0</v>
      </c>
      <c r="N16" s="24">
        <f>$B$4*'Revenues-Costs'!M97</f>
        <v>0</v>
      </c>
      <c r="O16" s="24">
        <f>$B$4*'Revenues-Costs'!N97</f>
        <v>0</v>
      </c>
      <c r="P16" s="24">
        <f>$B$4*'Revenues-Costs'!O97</f>
        <v>0</v>
      </c>
      <c r="Q16" s="24">
        <f>$B$4*'Revenues-Costs'!P97</f>
        <v>0</v>
      </c>
      <c r="R16" s="24">
        <f>$B$4*'Revenues-Costs'!Q97</f>
        <v>0</v>
      </c>
      <c r="S16" s="24">
        <f>$B$4*'Revenues-Costs'!R97</f>
        <v>0</v>
      </c>
      <c r="T16" s="24">
        <f>$B$4*'Revenues-Costs'!S97</f>
        <v>0</v>
      </c>
      <c r="U16" s="24">
        <f>$B$4*'Revenues-Costs'!T97</f>
        <v>50000</v>
      </c>
      <c r="V16" s="24">
        <f>$B$4*'Revenues-Costs'!U97</f>
        <v>50000</v>
      </c>
      <c r="W16" s="24">
        <f>$B$4*'Revenues-Costs'!V97</f>
        <v>100000</v>
      </c>
      <c r="X16" s="24">
        <f>$B$4*'Revenues-Costs'!W97</f>
        <v>150000</v>
      </c>
      <c r="Y16" s="24">
        <f>$B$4*'Revenues-Costs'!X97</f>
        <v>250000</v>
      </c>
      <c r="Z16" s="24">
        <f>$B$4*'Revenues-Costs'!Y97</f>
        <v>400000</v>
      </c>
      <c r="AA16" s="24">
        <f>$B$4*'Revenues-Costs'!Z97</f>
        <v>650000</v>
      </c>
      <c r="AB16" s="24">
        <f>$B$4*'Revenues-Costs'!AA97</f>
        <v>1050000</v>
      </c>
      <c r="AC16" s="24">
        <f>$B$4*'Revenues-Costs'!AB97</f>
        <v>1700000</v>
      </c>
      <c r="AD16" s="24">
        <f>$B$4*'Revenues-Costs'!AC97</f>
        <v>2750000</v>
      </c>
      <c r="AE16" s="24">
        <f>$B$4*'Revenues-Costs'!AD97</f>
        <v>4450000</v>
      </c>
      <c r="AF16" s="24">
        <f>$B$4*'Revenues-Costs'!AE97</f>
        <v>7200000</v>
      </c>
      <c r="AG16" s="24">
        <f>$B$4*'Revenues-Costs'!AF97</f>
        <v>7560000.0000000009</v>
      </c>
      <c r="AH16" s="24">
        <f>$B$4*'Revenues-Costs'!AG97</f>
        <v>7938000.0000000009</v>
      </c>
      <c r="AI16" s="24">
        <f>$B$4*'Revenues-Costs'!AH97</f>
        <v>8334900.0000000019</v>
      </c>
      <c r="AJ16" s="24">
        <f>$B$4*'Revenues-Costs'!AI97</f>
        <v>8751645.0000000019</v>
      </c>
      <c r="AK16" s="24">
        <f>$B$4*'Revenues-Costs'!AJ97</f>
        <v>9189227.2500000019</v>
      </c>
      <c r="AL16" s="24">
        <f>$B$4*'Revenues-Costs'!AK97</f>
        <v>9648688.6125000026</v>
      </c>
      <c r="AM16" s="24">
        <f>$B$4*'Revenues-Costs'!AL97</f>
        <v>10131123.043125004</v>
      </c>
      <c r="AN16" s="24">
        <f>$B$4*'Revenues-Costs'!AM97</f>
        <v>10637679.195281254</v>
      </c>
      <c r="AO16" s="24">
        <f>$B$4*'Revenues-Costs'!AN97</f>
        <v>11169563.155045317</v>
      </c>
      <c r="AP16" s="24">
        <f>$B$4*'Revenues-Costs'!AO97</f>
        <v>11728041.312797584</v>
      </c>
      <c r="AQ16" s="24">
        <f>$B$4*'Revenues-Costs'!AP97</f>
        <v>12314443.378437463</v>
      </c>
      <c r="AR16" s="24">
        <f>$B$4*'Revenues-Costs'!AQ97</f>
        <v>12930165.547359336</v>
      </c>
      <c r="AS16" s="24">
        <f>$B$4*'Revenues-Costs'!AR97</f>
        <v>13576673.824727306</v>
      </c>
      <c r="AT16" s="24">
        <f>$B$4*'Revenues-Costs'!AS97</f>
        <v>14255507.515963672</v>
      </c>
      <c r="AU16" s="24">
        <f>$B$4*'Revenues-Costs'!AT97</f>
        <v>14968282.891761856</v>
      </c>
      <c r="AV16" s="24">
        <f>$B$4*'Revenues-Costs'!AU97</f>
        <v>15716697.03634995</v>
      </c>
      <c r="AW16" s="24">
        <f>$B$4*'Revenues-Costs'!AV97</f>
        <v>16502531.888167448</v>
      </c>
      <c r="AX16" s="24">
        <f>$B$4*'Revenues-Costs'!AW97</f>
        <v>17327658.482575823</v>
      </c>
      <c r="AY16" s="24">
        <f>$B$4*'Revenues-Costs'!AX97</f>
        <v>18194041.406704612</v>
      </c>
      <c r="AZ16" s="24">
        <f>$B$4*'Revenues-Costs'!AY97</f>
        <v>19103743.477039844</v>
      </c>
      <c r="BA16" s="24">
        <f>$B$4*'Revenues-Costs'!AZ97</f>
        <v>20058930.650891837</v>
      </c>
      <c r="BB16" s="24">
        <f>$B$4*'Revenues-Costs'!BA97</f>
        <v>21061877.183436431</v>
      </c>
      <c r="BC16" s="24">
        <f>$B$4*'Revenues-Costs'!BB97</f>
        <v>22114971.042608254</v>
      </c>
      <c r="BD16" s="24">
        <f>$B$4*'Revenues-Costs'!BC97</f>
        <v>23220719.594738666</v>
      </c>
      <c r="BE16" s="24">
        <f>$B$4*'Revenues-Costs'!BD97</f>
        <v>24381755.574475598</v>
      </c>
      <c r="BF16" s="24">
        <f>$B$4*'Revenues-Costs'!BE97</f>
        <v>25600843.353199381</v>
      </c>
      <c r="BG16" s="24">
        <f>$B$4*'Revenues-Costs'!BF97</f>
        <v>26880885.52085935</v>
      </c>
      <c r="BH16" s="24">
        <f>$B$4*'Revenues-Costs'!BG97</f>
        <v>28224929.796902318</v>
      </c>
      <c r="BI16" s="24">
        <f>$B$4*'Revenues-Costs'!BH97</f>
        <v>29636176.286747433</v>
      </c>
      <c r="BJ16" s="24">
        <f>$B$4*'Revenues-Costs'!BI97</f>
        <v>31117985.10108481</v>
      </c>
      <c r="BK16" s="24">
        <f>$B$4*'Revenues-Costs'!BJ97</f>
        <v>32673884.356139053</v>
      </c>
      <c r="BL16" s="24">
        <f>$B$4*'Revenues-Costs'!BK97</f>
        <v>34307578.573946007</v>
      </c>
      <c r="BM16" s="24">
        <f>$B$4*'Revenues-Costs'!BL97</f>
        <v>36022957.502643302</v>
      </c>
      <c r="BN16" s="24">
        <f>$B$4*'Revenues-Costs'!BM97</f>
        <v>37824105.377775468</v>
      </c>
      <c r="BO16" s="24">
        <f>$B$4*'Revenues-Costs'!BN97</f>
        <v>39715310.646664247</v>
      </c>
      <c r="BP16" s="24">
        <f>$B$4*'Revenues-Costs'!BO97</f>
        <v>41701076.178997457</v>
      </c>
      <c r="BQ16" s="24">
        <f>$B$4*'Revenues-Costs'!BP97</f>
        <v>43786129.98794733</v>
      </c>
      <c r="BR16" s="24">
        <f>$B$4*'Revenues-Costs'!BQ97</f>
        <v>45975436.487344697</v>
      </c>
      <c r="BS16" s="24">
        <f>$B$4*'Revenues-Costs'!BR97</f>
        <v>48274208.311711937</v>
      </c>
      <c r="BT16" s="24">
        <f>$B$4*'Revenues-Costs'!BS97</f>
        <v>50687918.727297537</v>
      </c>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row>
    <row r="17" spans="1:141">
      <c r="A17" s="45"/>
      <c r="F17" s="1">
        <v>13</v>
      </c>
      <c r="H17" s="101"/>
      <c r="I17" s="1">
        <f>+'Revenues-Costs'!H17</f>
        <v>0</v>
      </c>
      <c r="J17" s="103"/>
      <c r="K17" s="103"/>
      <c r="L17" s="103"/>
      <c r="M17" s="24">
        <f>$B$4*'Revenues-Costs'!L98</f>
        <v>0</v>
      </c>
      <c r="N17" s="24">
        <f>$B$4*'Revenues-Costs'!M98</f>
        <v>0</v>
      </c>
      <c r="O17" s="24">
        <f>$B$4*'Revenues-Costs'!N98</f>
        <v>0</v>
      </c>
      <c r="P17" s="24">
        <f>$B$4*'Revenues-Costs'!O98</f>
        <v>0</v>
      </c>
      <c r="Q17" s="24">
        <f>$B$4*'Revenues-Costs'!P98</f>
        <v>0</v>
      </c>
      <c r="R17" s="24">
        <f>$B$4*'Revenues-Costs'!Q98</f>
        <v>0</v>
      </c>
      <c r="S17" s="24">
        <f>$B$4*'Revenues-Costs'!R98</f>
        <v>0</v>
      </c>
      <c r="T17" s="24">
        <f>$B$4*'Revenues-Costs'!S98</f>
        <v>0</v>
      </c>
      <c r="U17" s="24">
        <f>$B$4*'Revenues-Costs'!T98</f>
        <v>0</v>
      </c>
      <c r="V17" s="24">
        <f>$B$4*'Revenues-Costs'!U98</f>
        <v>0</v>
      </c>
      <c r="W17" s="24">
        <f>$B$4*'Revenues-Costs'!V98</f>
        <v>0</v>
      </c>
      <c r="X17" s="24">
        <f>$B$4*'Revenues-Costs'!W98</f>
        <v>0</v>
      </c>
      <c r="Y17" s="24">
        <f>$B$4*'Revenues-Costs'!X98</f>
        <v>0</v>
      </c>
      <c r="Z17" s="24">
        <f>$B$4*'Revenues-Costs'!Y98</f>
        <v>0</v>
      </c>
      <c r="AA17" s="24">
        <f>$B$4*'Revenues-Costs'!Z98</f>
        <v>0</v>
      </c>
      <c r="AB17" s="24">
        <f>$B$4*'Revenues-Costs'!AA98</f>
        <v>0</v>
      </c>
      <c r="AC17" s="24">
        <f>$B$4*'Revenues-Costs'!AB98</f>
        <v>0</v>
      </c>
      <c r="AD17" s="24">
        <f>$B$4*'Revenues-Costs'!AC98</f>
        <v>0</v>
      </c>
      <c r="AE17" s="24">
        <f>$B$4*'Revenues-Costs'!AD98</f>
        <v>0</v>
      </c>
      <c r="AF17" s="24">
        <f>$B$4*'Revenues-Costs'!AE98</f>
        <v>0</v>
      </c>
      <c r="AG17" s="24">
        <f>$B$4*'Revenues-Costs'!AF98</f>
        <v>0</v>
      </c>
      <c r="AH17" s="24">
        <f>$B$4*'Revenues-Costs'!AG98</f>
        <v>0</v>
      </c>
      <c r="AI17" s="24">
        <f>$B$4*'Revenues-Costs'!AH98</f>
        <v>0</v>
      </c>
      <c r="AJ17" s="24">
        <f>$B$4*'Revenues-Costs'!AI98</f>
        <v>0</v>
      </c>
      <c r="AK17" s="24">
        <f>$B$4*'Revenues-Costs'!AJ98</f>
        <v>0</v>
      </c>
      <c r="AL17" s="24">
        <f>$B$4*'Revenues-Costs'!AK98</f>
        <v>0</v>
      </c>
      <c r="AM17" s="24">
        <f>$B$4*'Revenues-Costs'!AL98</f>
        <v>0</v>
      </c>
      <c r="AN17" s="24">
        <f>$B$4*'Revenues-Costs'!AM98</f>
        <v>0</v>
      </c>
      <c r="AO17" s="24">
        <f>$B$4*'Revenues-Costs'!AN98</f>
        <v>0</v>
      </c>
      <c r="AP17" s="24">
        <f>$B$4*'Revenues-Costs'!AO98</f>
        <v>0</v>
      </c>
      <c r="AQ17" s="24">
        <f>$B$4*'Revenues-Costs'!AP98</f>
        <v>0</v>
      </c>
      <c r="AR17" s="24">
        <f>$B$4*'Revenues-Costs'!AQ98</f>
        <v>0</v>
      </c>
      <c r="AS17" s="24">
        <f>$B$4*'Revenues-Costs'!AR98</f>
        <v>0</v>
      </c>
      <c r="AT17" s="24">
        <f>$B$4*'Revenues-Costs'!AS98</f>
        <v>0</v>
      </c>
      <c r="AU17" s="24">
        <f>$B$4*'Revenues-Costs'!AT98</f>
        <v>0</v>
      </c>
      <c r="AV17" s="24">
        <f>$B$4*'Revenues-Costs'!AU98</f>
        <v>0</v>
      </c>
      <c r="AW17" s="24">
        <f>$B$4*'Revenues-Costs'!AV98</f>
        <v>0</v>
      </c>
      <c r="AX17" s="24">
        <f>$B$4*'Revenues-Costs'!AW98</f>
        <v>0</v>
      </c>
      <c r="AY17" s="24">
        <f>$B$4*'Revenues-Costs'!AX98</f>
        <v>0</v>
      </c>
      <c r="AZ17" s="24">
        <f>$B$4*'Revenues-Costs'!AY98</f>
        <v>0</v>
      </c>
      <c r="BA17" s="24">
        <f>$B$4*'Revenues-Costs'!AZ98</f>
        <v>0</v>
      </c>
      <c r="BB17" s="24">
        <f>$B$4*'Revenues-Costs'!BA98</f>
        <v>0</v>
      </c>
      <c r="BC17" s="24">
        <f>$B$4*'Revenues-Costs'!BB98</f>
        <v>0</v>
      </c>
      <c r="BD17" s="24">
        <f>$B$4*'Revenues-Costs'!BC98</f>
        <v>0</v>
      </c>
      <c r="BE17" s="24">
        <f>$B$4*'Revenues-Costs'!BD98</f>
        <v>0</v>
      </c>
      <c r="BF17" s="24">
        <f>$B$4*'Revenues-Costs'!BE98</f>
        <v>0</v>
      </c>
      <c r="BG17" s="24">
        <f>$B$4*'Revenues-Costs'!BF98</f>
        <v>0</v>
      </c>
      <c r="BH17" s="24">
        <f>$B$4*'Revenues-Costs'!BG98</f>
        <v>0</v>
      </c>
      <c r="BI17" s="24">
        <f>$B$4*'Revenues-Costs'!BH98</f>
        <v>0</v>
      </c>
      <c r="BJ17" s="24">
        <f>$B$4*'Revenues-Costs'!BI98</f>
        <v>0</v>
      </c>
      <c r="BK17" s="24">
        <f>$B$4*'Revenues-Costs'!BJ98</f>
        <v>0</v>
      </c>
      <c r="BL17" s="24">
        <f>$B$4*'Revenues-Costs'!BK98</f>
        <v>0</v>
      </c>
      <c r="BM17" s="24">
        <f>$B$4*'Revenues-Costs'!BL98</f>
        <v>0</v>
      </c>
      <c r="BN17" s="24">
        <f>$B$4*'Revenues-Costs'!BM98</f>
        <v>0</v>
      </c>
      <c r="BO17" s="24">
        <f>$B$4*'Revenues-Costs'!BN98</f>
        <v>0</v>
      </c>
      <c r="BP17" s="24">
        <f>$B$4*'Revenues-Costs'!BO98</f>
        <v>0</v>
      </c>
      <c r="BQ17" s="24">
        <f>$B$4*'Revenues-Costs'!BP98</f>
        <v>0</v>
      </c>
      <c r="BR17" s="24">
        <f>$B$4*'Revenues-Costs'!BQ98</f>
        <v>0</v>
      </c>
      <c r="BS17" s="24">
        <f>$B$4*'Revenues-Costs'!BR98</f>
        <v>0</v>
      </c>
      <c r="BT17" s="24">
        <f>$B$4*'Revenues-Costs'!BS98</f>
        <v>0</v>
      </c>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row>
    <row r="18" spans="1:141">
      <c r="A18" s="45"/>
      <c r="F18" s="1">
        <v>14</v>
      </c>
      <c r="H18" s="101"/>
      <c r="I18" s="1">
        <f>+'Revenues-Costs'!H18</f>
        <v>0</v>
      </c>
      <c r="J18" s="103"/>
      <c r="K18" s="103"/>
      <c r="L18" s="103"/>
      <c r="M18" s="24">
        <f>$B$4*'Revenues-Costs'!L99</f>
        <v>0</v>
      </c>
      <c r="N18" s="24">
        <f>$B$4*'Revenues-Costs'!M99</f>
        <v>0</v>
      </c>
      <c r="O18" s="24">
        <f>$B$4*'Revenues-Costs'!N99</f>
        <v>0</v>
      </c>
      <c r="P18" s="24">
        <f>$B$4*'Revenues-Costs'!O99</f>
        <v>0</v>
      </c>
      <c r="Q18" s="24">
        <f>$B$4*'Revenues-Costs'!P99</f>
        <v>0</v>
      </c>
      <c r="R18" s="24">
        <f>$B$4*'Revenues-Costs'!Q99</f>
        <v>0</v>
      </c>
      <c r="S18" s="24">
        <f>$B$4*'Revenues-Costs'!R99</f>
        <v>0</v>
      </c>
      <c r="T18" s="24">
        <f>$B$4*'Revenues-Costs'!S99</f>
        <v>0</v>
      </c>
      <c r="U18" s="24">
        <f>$B$4*'Revenues-Costs'!T99</f>
        <v>0</v>
      </c>
      <c r="V18" s="24">
        <f>$B$4*'Revenues-Costs'!U99</f>
        <v>0</v>
      </c>
      <c r="W18" s="24">
        <f>$B$4*'Revenues-Costs'!V99</f>
        <v>0</v>
      </c>
      <c r="X18" s="24">
        <f>$B$4*'Revenues-Costs'!W99</f>
        <v>0</v>
      </c>
      <c r="Y18" s="24">
        <f>$B$4*'Revenues-Costs'!X99</f>
        <v>0</v>
      </c>
      <c r="Z18" s="24">
        <f>$B$4*'Revenues-Costs'!Y99</f>
        <v>0</v>
      </c>
      <c r="AA18" s="24">
        <f>$B$4*'Revenues-Costs'!Z99</f>
        <v>0</v>
      </c>
      <c r="AB18" s="24">
        <f>$B$4*'Revenues-Costs'!AA99</f>
        <v>0</v>
      </c>
      <c r="AC18" s="24">
        <f>$B$4*'Revenues-Costs'!AB99</f>
        <v>0</v>
      </c>
      <c r="AD18" s="24">
        <f>$B$4*'Revenues-Costs'!AC99</f>
        <v>0</v>
      </c>
      <c r="AE18" s="24">
        <f>$B$4*'Revenues-Costs'!AD99</f>
        <v>0</v>
      </c>
      <c r="AF18" s="24">
        <f>$B$4*'Revenues-Costs'!AE99</f>
        <v>0</v>
      </c>
      <c r="AG18" s="24">
        <f>$B$4*'Revenues-Costs'!AF99</f>
        <v>0</v>
      </c>
      <c r="AH18" s="24">
        <f>$B$4*'Revenues-Costs'!AG99</f>
        <v>0</v>
      </c>
      <c r="AI18" s="24">
        <f>$B$4*'Revenues-Costs'!AH99</f>
        <v>0</v>
      </c>
      <c r="AJ18" s="24">
        <f>$B$4*'Revenues-Costs'!AI99</f>
        <v>0</v>
      </c>
      <c r="AK18" s="24">
        <f>$B$4*'Revenues-Costs'!AJ99</f>
        <v>0</v>
      </c>
      <c r="AL18" s="24">
        <f>$B$4*'Revenues-Costs'!AK99</f>
        <v>0</v>
      </c>
      <c r="AM18" s="24">
        <f>$B$4*'Revenues-Costs'!AL99</f>
        <v>0</v>
      </c>
      <c r="AN18" s="24">
        <f>$B$4*'Revenues-Costs'!AM99</f>
        <v>0</v>
      </c>
      <c r="AO18" s="24">
        <f>$B$4*'Revenues-Costs'!AN99</f>
        <v>0</v>
      </c>
      <c r="AP18" s="24">
        <f>$B$4*'Revenues-Costs'!AO99</f>
        <v>0</v>
      </c>
      <c r="AQ18" s="24">
        <f>$B$4*'Revenues-Costs'!AP99</f>
        <v>0</v>
      </c>
      <c r="AR18" s="24">
        <f>$B$4*'Revenues-Costs'!AQ99</f>
        <v>0</v>
      </c>
      <c r="AS18" s="24">
        <f>$B$4*'Revenues-Costs'!AR99</f>
        <v>0</v>
      </c>
      <c r="AT18" s="24">
        <f>$B$4*'Revenues-Costs'!AS99</f>
        <v>0</v>
      </c>
      <c r="AU18" s="24">
        <f>$B$4*'Revenues-Costs'!AT99</f>
        <v>0</v>
      </c>
      <c r="AV18" s="24">
        <f>$B$4*'Revenues-Costs'!AU99</f>
        <v>0</v>
      </c>
      <c r="AW18" s="24">
        <f>$B$4*'Revenues-Costs'!AV99</f>
        <v>0</v>
      </c>
      <c r="AX18" s="24">
        <f>$B$4*'Revenues-Costs'!AW99</f>
        <v>0</v>
      </c>
      <c r="AY18" s="24">
        <f>$B$4*'Revenues-Costs'!AX99</f>
        <v>0</v>
      </c>
      <c r="AZ18" s="24">
        <f>$B$4*'Revenues-Costs'!AY99</f>
        <v>0</v>
      </c>
      <c r="BA18" s="24">
        <f>$B$4*'Revenues-Costs'!AZ99</f>
        <v>0</v>
      </c>
      <c r="BB18" s="24">
        <f>$B$4*'Revenues-Costs'!BA99</f>
        <v>0</v>
      </c>
      <c r="BC18" s="24">
        <f>$B$4*'Revenues-Costs'!BB99</f>
        <v>0</v>
      </c>
      <c r="BD18" s="24">
        <f>$B$4*'Revenues-Costs'!BC99</f>
        <v>0</v>
      </c>
      <c r="BE18" s="24">
        <f>$B$4*'Revenues-Costs'!BD99</f>
        <v>0</v>
      </c>
      <c r="BF18" s="24">
        <f>$B$4*'Revenues-Costs'!BE99</f>
        <v>0</v>
      </c>
      <c r="BG18" s="24">
        <f>$B$4*'Revenues-Costs'!BF99</f>
        <v>0</v>
      </c>
      <c r="BH18" s="24">
        <f>$B$4*'Revenues-Costs'!BG99</f>
        <v>0</v>
      </c>
      <c r="BI18" s="24">
        <f>$B$4*'Revenues-Costs'!BH99</f>
        <v>0</v>
      </c>
      <c r="BJ18" s="24">
        <f>$B$4*'Revenues-Costs'!BI99</f>
        <v>0</v>
      </c>
      <c r="BK18" s="24">
        <f>$B$4*'Revenues-Costs'!BJ99</f>
        <v>0</v>
      </c>
      <c r="BL18" s="24">
        <f>$B$4*'Revenues-Costs'!BK99</f>
        <v>0</v>
      </c>
      <c r="BM18" s="24">
        <f>$B$4*'Revenues-Costs'!BL99</f>
        <v>0</v>
      </c>
      <c r="BN18" s="24">
        <f>$B$4*'Revenues-Costs'!BM99</f>
        <v>0</v>
      </c>
      <c r="BO18" s="24">
        <f>$B$4*'Revenues-Costs'!BN99</f>
        <v>0</v>
      </c>
      <c r="BP18" s="24">
        <f>$B$4*'Revenues-Costs'!BO99</f>
        <v>0</v>
      </c>
      <c r="BQ18" s="24">
        <f>$B$4*'Revenues-Costs'!BP99</f>
        <v>0</v>
      </c>
      <c r="BR18" s="24">
        <f>$B$4*'Revenues-Costs'!BQ99</f>
        <v>0</v>
      </c>
      <c r="BS18" s="24">
        <f>$B$4*'Revenues-Costs'!BR99</f>
        <v>0</v>
      </c>
      <c r="BT18" s="24">
        <f>$B$4*'Revenues-Costs'!BS99</f>
        <v>0</v>
      </c>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row>
    <row r="19" spans="1:141">
      <c r="A19" s="45"/>
      <c r="E19" s="2"/>
      <c r="F19" s="1">
        <v>15</v>
      </c>
      <c r="H19" s="101"/>
      <c r="I19" s="1" t="str">
        <f>+'Revenues-Costs'!H19</f>
        <v>Users</v>
      </c>
      <c r="J19" s="103"/>
      <c r="K19" s="103"/>
      <c r="L19" s="103"/>
      <c r="M19" s="24">
        <f>$B$4*'Revenues-Costs'!L100</f>
        <v>0</v>
      </c>
      <c r="N19" s="24">
        <f>$B$4*'Revenues-Costs'!M100</f>
        <v>0</v>
      </c>
      <c r="O19" s="24">
        <f>$B$4*'Revenues-Costs'!N100</f>
        <v>0</v>
      </c>
      <c r="P19" s="24">
        <f>$B$4*'Revenues-Costs'!O100</f>
        <v>0</v>
      </c>
      <c r="Q19" s="24">
        <f>$B$4*'Revenues-Costs'!P100</f>
        <v>0</v>
      </c>
      <c r="R19" s="24">
        <f>$B$4*'Revenues-Costs'!Q100</f>
        <v>0</v>
      </c>
      <c r="S19" s="24">
        <f>$B$4*'Revenues-Costs'!R100</f>
        <v>0</v>
      </c>
      <c r="T19" s="24">
        <f>$B$4*'Revenues-Costs'!S100</f>
        <v>0</v>
      </c>
      <c r="U19" s="24">
        <f>$B$4*'Revenues-Costs'!T100</f>
        <v>200</v>
      </c>
      <c r="V19" s="24">
        <f>$B$4*'Revenues-Costs'!U100</f>
        <v>220.00000000000003</v>
      </c>
      <c r="W19" s="24">
        <f>$B$4*'Revenues-Costs'!V100</f>
        <v>242.00000000000006</v>
      </c>
      <c r="X19" s="24">
        <f>$B$4*'Revenues-Costs'!W100</f>
        <v>266.2000000000001</v>
      </c>
      <c r="Y19" s="24">
        <f>$B$4*'Revenues-Costs'!X100</f>
        <v>292.82000000000016</v>
      </c>
      <c r="Z19" s="24">
        <f>$B$4*'Revenues-Costs'!Y100</f>
        <v>322.1020000000002</v>
      </c>
      <c r="AA19" s="24">
        <f>$B$4*'Revenues-Costs'!Z100</f>
        <v>354.31220000000025</v>
      </c>
      <c r="AB19" s="24">
        <f>$B$4*'Revenues-Costs'!AA100</f>
        <v>389.7434200000003</v>
      </c>
      <c r="AC19" s="24">
        <f>$B$4*'Revenues-Costs'!AB100</f>
        <v>428.71776200000039</v>
      </c>
      <c r="AD19" s="24">
        <f>$B$4*'Revenues-Costs'!AC100</f>
        <v>471.58953820000045</v>
      </c>
      <c r="AE19" s="24">
        <f>$B$4*'Revenues-Costs'!AD100</f>
        <v>518.74849202000053</v>
      </c>
      <c r="AF19" s="24">
        <f>$B$4*'Revenues-Costs'!AE100</f>
        <v>570.62334122200059</v>
      </c>
      <c r="AG19" s="24">
        <f>$B$4*'Revenues-Costs'!AF100</f>
        <v>627.68567534420072</v>
      </c>
      <c r="AH19" s="24">
        <f>$B$4*'Revenues-Costs'!AG100</f>
        <v>690.45424287862079</v>
      </c>
      <c r="AI19" s="24">
        <f>$B$4*'Revenues-Costs'!AH100</f>
        <v>759.49966716648294</v>
      </c>
      <c r="AJ19" s="24">
        <f>$B$4*'Revenues-Costs'!AI100</f>
        <v>835.44963388313124</v>
      </c>
      <c r="AK19" s="24">
        <f>$B$4*'Revenues-Costs'!AJ100</f>
        <v>918.99459727144449</v>
      </c>
      <c r="AL19" s="24">
        <f>$B$4*'Revenues-Costs'!AK100</f>
        <v>1010.894056998589</v>
      </c>
      <c r="AM19" s="24">
        <f>$B$4*'Revenues-Costs'!AL100</f>
        <v>1111.983462698448</v>
      </c>
      <c r="AN19" s="24">
        <f>$B$4*'Revenues-Costs'!AM100</f>
        <v>1223.1818089682929</v>
      </c>
      <c r="AO19" s="24">
        <f>$B$4*'Revenues-Costs'!AN100</f>
        <v>1345.4999898651222</v>
      </c>
      <c r="AP19" s="24">
        <f>$B$4*'Revenues-Costs'!AO100</f>
        <v>1480.0499888516345</v>
      </c>
      <c r="AQ19" s="24">
        <f>$B$4*'Revenues-Costs'!AP100</f>
        <v>1628.054987736798</v>
      </c>
      <c r="AR19" s="24">
        <f>$B$4*'Revenues-Costs'!AQ100</f>
        <v>1790.860486510478</v>
      </c>
      <c r="AS19" s="24">
        <f>$B$4*'Revenues-Costs'!AR100</f>
        <v>1969.9465351615261</v>
      </c>
      <c r="AT19" s="24">
        <f>$B$4*'Revenues-Costs'!AS100</f>
        <v>2166.9411886776788</v>
      </c>
      <c r="AU19" s="24">
        <f>$B$4*'Revenues-Costs'!AT100</f>
        <v>2383.6353075454467</v>
      </c>
      <c r="AV19" s="24">
        <f>$B$4*'Revenues-Costs'!AU100</f>
        <v>2621.9988382999918</v>
      </c>
      <c r="AW19" s="24">
        <f>$B$4*'Revenues-Costs'!AV100</f>
        <v>2884.1987221299914</v>
      </c>
      <c r="AX19" s="24">
        <f>$B$4*'Revenues-Costs'!AW100</f>
        <v>3172.6185943429909</v>
      </c>
      <c r="AY19" s="24">
        <f>$B$4*'Revenues-Costs'!AX100</f>
        <v>3489.8804537772903</v>
      </c>
      <c r="AZ19" s="24">
        <f>$B$4*'Revenues-Costs'!AY100</f>
        <v>3838.8684991550194</v>
      </c>
      <c r="BA19" s="24">
        <f>$B$4*'Revenues-Costs'!AZ100</f>
        <v>4222.7553490705213</v>
      </c>
      <c r="BB19" s="24">
        <f>$B$4*'Revenues-Costs'!BA100</f>
        <v>4645.0308839775735</v>
      </c>
      <c r="BC19" s="24">
        <f>$B$4*'Revenues-Costs'!BB100</f>
        <v>5109.5339723753314</v>
      </c>
      <c r="BD19" s="24">
        <f>$B$4*'Revenues-Costs'!BC100</f>
        <v>5620.4873696128652</v>
      </c>
      <c r="BE19" s="24">
        <f>$B$4*'Revenues-Costs'!BD100</f>
        <v>6182.5361065741527</v>
      </c>
      <c r="BF19" s="24">
        <f>$B$4*'Revenues-Costs'!BE100</f>
        <v>6800.7897172315688</v>
      </c>
      <c r="BG19" s="24">
        <f>$B$4*'Revenues-Costs'!BF100</f>
        <v>7480.8686889547262</v>
      </c>
      <c r="BH19" s="24">
        <f>$B$4*'Revenues-Costs'!BG100</f>
        <v>8228.9555578501986</v>
      </c>
      <c r="BI19" s="24">
        <f>$B$4*'Revenues-Costs'!BH100</f>
        <v>9051.851113635219</v>
      </c>
      <c r="BJ19" s="24">
        <f>$B$4*'Revenues-Costs'!BI100</f>
        <v>9957.0362249987411</v>
      </c>
      <c r="BK19" s="24">
        <f>$B$4*'Revenues-Costs'!BJ100</f>
        <v>10952.739847498617</v>
      </c>
      <c r="BL19" s="24">
        <f>$B$4*'Revenues-Costs'!BK100</f>
        <v>12048.01383224848</v>
      </c>
      <c r="BM19" s="24">
        <f>$B$4*'Revenues-Costs'!BL100</f>
        <v>13252.815215473329</v>
      </c>
      <c r="BN19" s="24">
        <f>$B$4*'Revenues-Costs'!BM100</f>
        <v>14578.096737020664</v>
      </c>
      <c r="BO19" s="24">
        <f>$B$4*'Revenues-Costs'!BN100</f>
        <v>16035.906410722731</v>
      </c>
      <c r="BP19" s="24">
        <f>$B$4*'Revenues-Costs'!BO100</f>
        <v>17639.497051795006</v>
      </c>
      <c r="BQ19" s="24">
        <f>$B$4*'Revenues-Costs'!BP100</f>
        <v>19403.446756974507</v>
      </c>
      <c r="BR19" s="24">
        <f>$B$4*'Revenues-Costs'!BQ100</f>
        <v>21343.791432671958</v>
      </c>
      <c r="BS19" s="24">
        <f>$B$4*'Revenues-Costs'!BR100</f>
        <v>23478.170575939155</v>
      </c>
      <c r="BT19" s="24">
        <f>$B$4*'Revenues-Costs'!BS100</f>
        <v>25825.987633533074</v>
      </c>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2"/>
      <c r="EA19" s="2"/>
      <c r="EB19" s="2"/>
      <c r="EC19" s="2"/>
      <c r="ED19" s="2"/>
      <c r="EE19" s="2"/>
      <c r="EF19" s="2"/>
      <c r="EG19" s="2"/>
      <c r="EH19" s="2"/>
      <c r="EI19" s="2"/>
      <c r="EJ19" s="2"/>
      <c r="EK19" s="2"/>
    </row>
    <row r="20" spans="1:141">
      <c r="A20" s="45"/>
      <c r="E20" s="2"/>
      <c r="F20" s="1">
        <v>16</v>
      </c>
      <c r="H20" s="101"/>
      <c r="I20" s="1" t="str">
        <f>+'Revenues-Costs'!H20</f>
        <v>Volume</v>
      </c>
      <c r="J20" s="103"/>
      <c r="K20" s="103"/>
      <c r="L20" s="103"/>
      <c r="M20" s="24">
        <f>$B$4*'Revenues-Costs'!L101</f>
        <v>0</v>
      </c>
      <c r="N20" s="24">
        <f>$B$4*'Revenues-Costs'!M101</f>
        <v>0</v>
      </c>
      <c r="O20" s="24">
        <f>$B$4*'Revenues-Costs'!N101</f>
        <v>0</v>
      </c>
      <c r="P20" s="24">
        <f>$B$4*'Revenues-Costs'!O101</f>
        <v>0</v>
      </c>
      <c r="Q20" s="24">
        <f>$B$4*'Revenues-Costs'!P101</f>
        <v>0</v>
      </c>
      <c r="R20" s="24">
        <f>$B$4*'Revenues-Costs'!Q101</f>
        <v>0</v>
      </c>
      <c r="S20" s="24">
        <f>$B$4*'Revenues-Costs'!R101</f>
        <v>0</v>
      </c>
      <c r="T20" s="24">
        <f>$B$4*'Revenues-Costs'!S101</f>
        <v>0</v>
      </c>
      <c r="U20" s="24">
        <f>$B$4*'Revenues-Costs'!T101</f>
        <v>100000</v>
      </c>
      <c r="V20" s="24">
        <f>$B$4*'Revenues-Costs'!U101</f>
        <v>110000.00000000001</v>
      </c>
      <c r="W20" s="24">
        <f>$B$4*'Revenues-Costs'!V101</f>
        <v>121000.00000000003</v>
      </c>
      <c r="X20" s="24">
        <f>$B$4*'Revenues-Costs'!W101</f>
        <v>133100.00000000006</v>
      </c>
      <c r="Y20" s="24">
        <f>$B$4*'Revenues-Costs'!X101</f>
        <v>146410.00000000009</v>
      </c>
      <c r="Z20" s="24">
        <f>$B$4*'Revenues-Costs'!Y101</f>
        <v>161051.00000000009</v>
      </c>
      <c r="AA20" s="24">
        <f>$B$4*'Revenues-Costs'!Z101</f>
        <v>177156.10000000012</v>
      </c>
      <c r="AB20" s="24">
        <f>$B$4*'Revenues-Costs'!AA101</f>
        <v>194871.71000000014</v>
      </c>
      <c r="AC20" s="24">
        <f>$B$4*'Revenues-Costs'!AB101</f>
        <v>214358.8810000002</v>
      </c>
      <c r="AD20" s="24">
        <f>$B$4*'Revenues-Costs'!AC101</f>
        <v>235794.76910000024</v>
      </c>
      <c r="AE20" s="24">
        <f>$B$4*'Revenues-Costs'!AD101</f>
        <v>259374.24601000026</v>
      </c>
      <c r="AF20" s="24">
        <f>$B$4*'Revenues-Costs'!AE101</f>
        <v>285311.67061100027</v>
      </c>
      <c r="AG20" s="24">
        <f>$B$4*'Revenues-Costs'!AF101</f>
        <v>313842.83767210034</v>
      </c>
      <c r="AH20" s="24">
        <f>$B$4*'Revenues-Costs'!AG101</f>
        <v>345227.12143931037</v>
      </c>
      <c r="AI20" s="24">
        <f>$B$4*'Revenues-Costs'!AH101</f>
        <v>379749.83358324145</v>
      </c>
      <c r="AJ20" s="24">
        <f>$B$4*'Revenues-Costs'!AI101</f>
        <v>417724.8169415656</v>
      </c>
      <c r="AK20" s="24">
        <f>$B$4*'Revenues-Costs'!AJ101</f>
        <v>459497.29863572225</v>
      </c>
      <c r="AL20" s="24">
        <f>$B$4*'Revenues-Costs'!AK101</f>
        <v>505447.02849929448</v>
      </c>
      <c r="AM20" s="24">
        <f>$B$4*'Revenues-Costs'!AL101</f>
        <v>555991.73134922399</v>
      </c>
      <c r="AN20" s="24">
        <f>$B$4*'Revenues-Costs'!AM101</f>
        <v>611590.90448414651</v>
      </c>
      <c r="AO20" s="24">
        <f>$B$4*'Revenues-Costs'!AN101</f>
        <v>672749.99493256107</v>
      </c>
      <c r="AP20" s="24">
        <f>$B$4*'Revenues-Costs'!AO101</f>
        <v>740024.99442581728</v>
      </c>
      <c r="AQ20" s="24">
        <f>$B$4*'Revenues-Costs'!AP101</f>
        <v>814027.49386839906</v>
      </c>
      <c r="AR20" s="24">
        <f>$B$4*'Revenues-Costs'!AQ101</f>
        <v>895430.24325523898</v>
      </c>
      <c r="AS20" s="24">
        <f>$B$4*'Revenues-Costs'!AR101</f>
        <v>984973.26758076309</v>
      </c>
      <c r="AT20" s="24">
        <f>$B$4*'Revenues-Costs'!AS101</f>
        <v>1083470.5943388394</v>
      </c>
      <c r="AU20" s="24">
        <f>$B$4*'Revenues-Costs'!AT101</f>
        <v>1191817.6537727234</v>
      </c>
      <c r="AV20" s="24">
        <f>$B$4*'Revenues-Costs'!AU101</f>
        <v>1310999.419149996</v>
      </c>
      <c r="AW20" s="24">
        <f>$B$4*'Revenues-Costs'!AV101</f>
        <v>1442099.3610649956</v>
      </c>
      <c r="AX20" s="24">
        <f>$B$4*'Revenues-Costs'!AW101</f>
        <v>1586309.2971714954</v>
      </c>
      <c r="AY20" s="24">
        <f>$B$4*'Revenues-Costs'!AX101</f>
        <v>1744940.2268886452</v>
      </c>
      <c r="AZ20" s="24">
        <f>$B$4*'Revenues-Costs'!AY101</f>
        <v>1919434.2495775097</v>
      </c>
      <c r="BA20" s="24">
        <f>$B$4*'Revenues-Costs'!AZ101</f>
        <v>2111377.6745352605</v>
      </c>
      <c r="BB20" s="24">
        <f>$B$4*'Revenues-Costs'!BA101</f>
        <v>2322515.4419887867</v>
      </c>
      <c r="BC20" s="24">
        <f>$B$4*'Revenues-Costs'!BB101</f>
        <v>2554766.9861876657</v>
      </c>
      <c r="BD20" s="24">
        <f>$B$4*'Revenues-Costs'!BC101</f>
        <v>2810243.6848064326</v>
      </c>
      <c r="BE20" s="24">
        <f>$B$4*'Revenues-Costs'!BD101</f>
        <v>3091268.0532870763</v>
      </c>
      <c r="BF20" s="24">
        <f>$B$4*'Revenues-Costs'!BE101</f>
        <v>3400394.8586157844</v>
      </c>
      <c r="BG20" s="24">
        <f>$B$4*'Revenues-Costs'!BF101</f>
        <v>3740434.3444773629</v>
      </c>
      <c r="BH20" s="24">
        <f>$B$4*'Revenues-Costs'!BG101</f>
        <v>4114477.7789250994</v>
      </c>
      <c r="BI20" s="24">
        <f>$B$4*'Revenues-Costs'!BH101</f>
        <v>4525925.5568176098</v>
      </c>
      <c r="BJ20" s="24">
        <f>$B$4*'Revenues-Costs'!BI101</f>
        <v>4978518.1124993702</v>
      </c>
      <c r="BK20" s="24">
        <f>$B$4*'Revenues-Costs'!BJ101</f>
        <v>5476369.9237493081</v>
      </c>
      <c r="BL20" s="24">
        <f>$B$4*'Revenues-Costs'!BK101</f>
        <v>6024006.9161242396</v>
      </c>
      <c r="BM20" s="24">
        <f>$B$4*'Revenues-Costs'!BL101</f>
        <v>6626407.6077366648</v>
      </c>
      <c r="BN20" s="24">
        <f>$B$4*'Revenues-Costs'!BM101</f>
        <v>7289048.368510332</v>
      </c>
      <c r="BO20" s="24">
        <f>$B$4*'Revenues-Costs'!BN101</f>
        <v>8017953.2053613653</v>
      </c>
      <c r="BP20" s="24">
        <f>$B$4*'Revenues-Costs'!BO101</f>
        <v>8819748.5258975029</v>
      </c>
      <c r="BQ20" s="24">
        <f>$B$4*'Revenues-Costs'!BP101</f>
        <v>9701723.3784872536</v>
      </c>
      <c r="BR20" s="24">
        <f>$B$4*'Revenues-Costs'!BQ101</f>
        <v>10671895.716335978</v>
      </c>
      <c r="BS20" s="24">
        <f>$B$4*'Revenues-Costs'!BR101</f>
        <v>11739085.287969578</v>
      </c>
      <c r="BT20" s="24">
        <f>$B$4*'Revenues-Costs'!BS101</f>
        <v>12912993.816766538</v>
      </c>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row>
    <row r="21" spans="1:141">
      <c r="E21" s="2"/>
      <c r="F21" s="1">
        <v>17</v>
      </c>
      <c r="H21" s="101"/>
      <c r="I21" s="1" t="str">
        <f>+'Revenues-Costs'!H21</f>
        <v>TVL</v>
      </c>
      <c r="J21" s="103"/>
      <c r="K21" s="103"/>
      <c r="L21" s="103"/>
      <c r="M21" s="24">
        <f>$B$4*'Revenues-Costs'!L102</f>
        <v>0</v>
      </c>
      <c r="N21" s="24">
        <f>$B$4*'Revenues-Costs'!M102</f>
        <v>0</v>
      </c>
      <c r="O21" s="24">
        <f>$B$4*'Revenues-Costs'!N102</f>
        <v>0</v>
      </c>
      <c r="P21" s="24">
        <f>$B$4*'Revenues-Costs'!O102</f>
        <v>0</v>
      </c>
      <c r="Q21" s="24">
        <f>$B$4*'Revenues-Costs'!P102</f>
        <v>0</v>
      </c>
      <c r="R21" s="24">
        <f>$B$4*'Revenues-Costs'!Q102</f>
        <v>0</v>
      </c>
      <c r="S21" s="24">
        <f>$B$4*'Revenues-Costs'!R102</f>
        <v>0</v>
      </c>
      <c r="T21" s="24">
        <f>$B$4*'Revenues-Costs'!S102</f>
        <v>0</v>
      </c>
      <c r="U21" s="24">
        <f>$B$4*'Revenues-Costs'!T102</f>
        <v>600000</v>
      </c>
      <c r="V21" s="24">
        <f>$B$4*'Revenues-Costs'!U102</f>
        <v>660000</v>
      </c>
      <c r="W21" s="24">
        <f>$B$4*'Revenues-Costs'!V102</f>
        <v>726000.00000000012</v>
      </c>
      <c r="X21" s="24">
        <f>$B$4*'Revenues-Costs'!W102</f>
        <v>798600.00000000023</v>
      </c>
      <c r="Y21" s="24">
        <f>$B$4*'Revenues-Costs'!X102</f>
        <v>878460.00000000047</v>
      </c>
      <c r="Z21" s="24">
        <f>$B$4*'Revenues-Costs'!Y102</f>
        <v>966306.00000000058</v>
      </c>
      <c r="AA21" s="24">
        <f>$B$4*'Revenues-Costs'!Z102</f>
        <v>1062936.6000000008</v>
      </c>
      <c r="AB21" s="24">
        <f>$B$4*'Revenues-Costs'!AA102</f>
        <v>1169230.2600000007</v>
      </c>
      <c r="AC21" s="24">
        <f>$B$4*'Revenues-Costs'!AB102</f>
        <v>1286153.286000001</v>
      </c>
      <c r="AD21" s="24">
        <f>$B$4*'Revenues-Costs'!AC102</f>
        <v>1414768.6146000011</v>
      </c>
      <c r="AE21" s="24">
        <f>$B$4*'Revenues-Costs'!AD102</f>
        <v>1556245.4760600016</v>
      </c>
      <c r="AF21" s="24">
        <f>$B$4*'Revenues-Costs'!AE102</f>
        <v>1711870.0236660019</v>
      </c>
      <c r="AG21" s="24">
        <f>$B$4*'Revenues-Costs'!AF102</f>
        <v>1883057.0260326022</v>
      </c>
      <c r="AH21" s="24">
        <f>$B$4*'Revenues-Costs'!AG102</f>
        <v>2071362.7286358625</v>
      </c>
      <c r="AI21" s="24">
        <f>$B$4*'Revenues-Costs'!AH102</f>
        <v>2278499.0014994489</v>
      </c>
      <c r="AJ21" s="24">
        <f>$B$4*'Revenues-Costs'!AI102</f>
        <v>2506348.9016493936</v>
      </c>
      <c r="AK21" s="24">
        <f>$B$4*'Revenues-Costs'!AJ102</f>
        <v>2756983.7918143333</v>
      </c>
      <c r="AL21" s="24">
        <f>$B$4*'Revenues-Costs'!AK102</f>
        <v>3032682.1709957672</v>
      </c>
      <c r="AM21" s="24">
        <f>$B$4*'Revenues-Costs'!AL102</f>
        <v>3335950.388095344</v>
      </c>
      <c r="AN21" s="24">
        <f>$B$4*'Revenues-Costs'!AM102</f>
        <v>3669545.4269048786</v>
      </c>
      <c r="AO21" s="24">
        <f>$B$4*'Revenues-Costs'!AN102</f>
        <v>4036499.9695953662</v>
      </c>
      <c r="AP21" s="24">
        <f>$B$4*'Revenues-Costs'!AO102</f>
        <v>4440149.9665549034</v>
      </c>
      <c r="AQ21" s="24">
        <f>$B$4*'Revenues-Costs'!AP102</f>
        <v>4884164.9632103937</v>
      </c>
      <c r="AR21" s="24">
        <f>$B$4*'Revenues-Costs'!AQ102</f>
        <v>5372581.4595314339</v>
      </c>
      <c r="AS21" s="24">
        <f>$B$4*'Revenues-Costs'!AR102</f>
        <v>5909839.6054845788</v>
      </c>
      <c r="AT21" s="24">
        <f>$B$4*'Revenues-Costs'!AS102</f>
        <v>6500823.5660330364</v>
      </c>
      <c r="AU21" s="24">
        <f>$B$4*'Revenues-Costs'!AT102</f>
        <v>7150905.9226363404</v>
      </c>
      <c r="AV21" s="24">
        <f>$B$4*'Revenues-Costs'!AU102</f>
        <v>7865996.5148999756</v>
      </c>
      <c r="AW21" s="24">
        <f>$B$4*'Revenues-Costs'!AV102</f>
        <v>8652596.1663899738</v>
      </c>
      <c r="AX21" s="24">
        <f>$B$4*'Revenues-Costs'!AW102</f>
        <v>9517855.7830289714</v>
      </c>
      <c r="AY21" s="24">
        <f>$B$4*'Revenues-Costs'!AX102</f>
        <v>10469641.361331871</v>
      </c>
      <c r="AZ21" s="24">
        <f>$B$4*'Revenues-Costs'!AY102</f>
        <v>11516605.497465057</v>
      </c>
      <c r="BA21" s="24">
        <f>$B$4*'Revenues-Costs'!AZ102</f>
        <v>12668266.047211563</v>
      </c>
      <c r="BB21" s="24">
        <f>$B$4*'Revenues-Costs'!BA102</f>
        <v>13935092.65193272</v>
      </c>
      <c r="BC21" s="24">
        <f>$B$4*'Revenues-Costs'!BB102</f>
        <v>15328601.917125992</v>
      </c>
      <c r="BD21" s="24">
        <f>$B$4*'Revenues-Costs'!BC102</f>
        <v>16861462.108838595</v>
      </c>
      <c r="BE21" s="24">
        <f>$B$4*'Revenues-Costs'!BD102</f>
        <v>18547608.319722459</v>
      </c>
      <c r="BF21" s="24">
        <f>$B$4*'Revenues-Costs'!BE102</f>
        <v>20402369.151694708</v>
      </c>
      <c r="BG21" s="24">
        <f>$B$4*'Revenues-Costs'!BF102</f>
        <v>22442606.066864178</v>
      </c>
      <c r="BH21" s="24">
        <f>$B$4*'Revenues-Costs'!BG102</f>
        <v>24686866.673550595</v>
      </c>
      <c r="BI21" s="24">
        <f>$B$4*'Revenues-Costs'!BH102</f>
        <v>27155553.340905659</v>
      </c>
      <c r="BJ21" s="24">
        <f>$B$4*'Revenues-Costs'!BI102</f>
        <v>29871108.674996223</v>
      </c>
      <c r="BK21" s="24">
        <f>$B$4*'Revenues-Costs'!BJ102</f>
        <v>32858219.54249585</v>
      </c>
      <c r="BL21" s="24">
        <f>$B$4*'Revenues-Costs'!BK102</f>
        <v>36144041.496745437</v>
      </c>
      <c r="BM21" s="24">
        <f>$B$4*'Revenues-Costs'!BL102</f>
        <v>39758445.646419987</v>
      </c>
      <c r="BN21" s="24">
        <f>$B$4*'Revenues-Costs'!BM102</f>
        <v>43734290.211061992</v>
      </c>
      <c r="BO21" s="24">
        <f>$B$4*'Revenues-Costs'!BN102</f>
        <v>48107719.23216819</v>
      </c>
      <c r="BP21" s="24">
        <f>$B$4*'Revenues-Costs'!BO102</f>
        <v>52918491.155385017</v>
      </c>
      <c r="BQ21" s="24">
        <f>$B$4*'Revenues-Costs'!BP102</f>
        <v>58210340.270923518</v>
      </c>
      <c r="BR21" s="24">
        <f>$B$4*'Revenues-Costs'!BQ102</f>
        <v>64031374.29801587</v>
      </c>
      <c r="BS21" s="24">
        <f>$B$4*'Revenues-Costs'!BR102</f>
        <v>70434511.727817461</v>
      </c>
      <c r="BT21" s="24">
        <f>$B$4*'Revenues-Costs'!BS102</f>
        <v>77477962.900599211</v>
      </c>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row>
    <row r="22" spans="1:141">
      <c r="E22" s="2"/>
      <c r="F22" s="1">
        <v>18</v>
      </c>
      <c r="H22" s="101"/>
      <c r="I22" s="1">
        <f>+'Revenues-Costs'!H22</f>
        <v>0</v>
      </c>
      <c r="J22" s="103"/>
      <c r="K22" s="103"/>
      <c r="L22" s="103"/>
      <c r="M22" s="24">
        <f>$B$4*'Revenues-Costs'!L103</f>
        <v>0</v>
      </c>
      <c r="N22" s="24">
        <f>$B$4*'Revenues-Costs'!M103</f>
        <v>0</v>
      </c>
      <c r="O22" s="24">
        <f>$B$4*'Revenues-Costs'!N103</f>
        <v>0</v>
      </c>
      <c r="P22" s="24">
        <f>$B$4*'Revenues-Costs'!O103</f>
        <v>0</v>
      </c>
      <c r="Q22" s="24">
        <f>$B$4*'Revenues-Costs'!P103</f>
        <v>0</v>
      </c>
      <c r="R22" s="24">
        <f>$B$4*'Revenues-Costs'!Q103</f>
        <v>0</v>
      </c>
      <c r="S22" s="24">
        <f>$B$4*'Revenues-Costs'!R103</f>
        <v>0</v>
      </c>
      <c r="T22" s="24">
        <f>$B$4*'Revenues-Costs'!S103</f>
        <v>0</v>
      </c>
      <c r="U22" s="24">
        <f>$B$4*'Revenues-Costs'!T103</f>
        <v>0</v>
      </c>
      <c r="V22" s="24">
        <f>$B$4*'Revenues-Costs'!U103</f>
        <v>0</v>
      </c>
      <c r="W22" s="24">
        <f>$B$4*'Revenues-Costs'!V103</f>
        <v>0</v>
      </c>
      <c r="X22" s="24">
        <f>$B$4*'Revenues-Costs'!W103</f>
        <v>0</v>
      </c>
      <c r="Y22" s="24">
        <f>$B$4*'Revenues-Costs'!X103</f>
        <v>0</v>
      </c>
      <c r="Z22" s="24">
        <f>$B$4*'Revenues-Costs'!Y103</f>
        <v>0</v>
      </c>
      <c r="AA22" s="24">
        <f>$B$4*'Revenues-Costs'!Z103</f>
        <v>0</v>
      </c>
      <c r="AB22" s="24">
        <f>$B$4*'Revenues-Costs'!AA103</f>
        <v>0</v>
      </c>
      <c r="AC22" s="24">
        <f>$B$4*'Revenues-Costs'!AB103</f>
        <v>0</v>
      </c>
      <c r="AD22" s="24">
        <f>$B$4*'Revenues-Costs'!AC103</f>
        <v>0</v>
      </c>
      <c r="AE22" s="24">
        <f>$B$4*'Revenues-Costs'!AD103</f>
        <v>0</v>
      </c>
      <c r="AF22" s="24">
        <f>$B$4*'Revenues-Costs'!AE103</f>
        <v>0</v>
      </c>
      <c r="AG22" s="24">
        <f>$B$4*'Revenues-Costs'!AF103</f>
        <v>0</v>
      </c>
      <c r="AH22" s="24">
        <f>$B$4*'Revenues-Costs'!AG103</f>
        <v>0</v>
      </c>
      <c r="AI22" s="24">
        <f>$B$4*'Revenues-Costs'!AH103</f>
        <v>0</v>
      </c>
      <c r="AJ22" s="24">
        <f>$B$4*'Revenues-Costs'!AI103</f>
        <v>0</v>
      </c>
      <c r="AK22" s="24">
        <f>$B$4*'Revenues-Costs'!AJ103</f>
        <v>0</v>
      </c>
      <c r="AL22" s="24">
        <f>$B$4*'Revenues-Costs'!AK103</f>
        <v>0</v>
      </c>
      <c r="AM22" s="24">
        <f>$B$4*'Revenues-Costs'!AL103</f>
        <v>0</v>
      </c>
      <c r="AN22" s="24">
        <f>$B$4*'Revenues-Costs'!AM103</f>
        <v>0</v>
      </c>
      <c r="AO22" s="24">
        <f>$B$4*'Revenues-Costs'!AN103</f>
        <v>0</v>
      </c>
      <c r="AP22" s="24">
        <f>$B$4*'Revenues-Costs'!AO103</f>
        <v>0</v>
      </c>
      <c r="AQ22" s="24">
        <f>$B$4*'Revenues-Costs'!AP103</f>
        <v>0</v>
      </c>
      <c r="AR22" s="24">
        <f>$B$4*'Revenues-Costs'!AQ103</f>
        <v>0</v>
      </c>
      <c r="AS22" s="24">
        <f>$B$4*'Revenues-Costs'!AR103</f>
        <v>0</v>
      </c>
      <c r="AT22" s="24">
        <f>$B$4*'Revenues-Costs'!AS103</f>
        <v>0</v>
      </c>
      <c r="AU22" s="24">
        <f>$B$4*'Revenues-Costs'!AT103</f>
        <v>0</v>
      </c>
      <c r="AV22" s="24">
        <f>$B$4*'Revenues-Costs'!AU103</f>
        <v>0</v>
      </c>
      <c r="AW22" s="24">
        <f>$B$4*'Revenues-Costs'!AV103</f>
        <v>0</v>
      </c>
      <c r="AX22" s="24">
        <f>$B$4*'Revenues-Costs'!AW103</f>
        <v>0</v>
      </c>
      <c r="AY22" s="24">
        <f>$B$4*'Revenues-Costs'!AX103</f>
        <v>0</v>
      </c>
      <c r="AZ22" s="24">
        <f>$B$4*'Revenues-Costs'!AY103</f>
        <v>0</v>
      </c>
      <c r="BA22" s="24">
        <f>$B$4*'Revenues-Costs'!AZ103</f>
        <v>0</v>
      </c>
      <c r="BB22" s="24">
        <f>$B$4*'Revenues-Costs'!BA103</f>
        <v>0</v>
      </c>
      <c r="BC22" s="24">
        <f>$B$4*'Revenues-Costs'!BB103</f>
        <v>0</v>
      </c>
      <c r="BD22" s="24">
        <f>$B$4*'Revenues-Costs'!BC103</f>
        <v>0</v>
      </c>
      <c r="BE22" s="24">
        <f>$B$4*'Revenues-Costs'!BD103</f>
        <v>0</v>
      </c>
      <c r="BF22" s="24">
        <f>$B$4*'Revenues-Costs'!BE103</f>
        <v>0</v>
      </c>
      <c r="BG22" s="24">
        <f>$B$4*'Revenues-Costs'!BF103</f>
        <v>0</v>
      </c>
      <c r="BH22" s="24">
        <f>$B$4*'Revenues-Costs'!BG103</f>
        <v>0</v>
      </c>
      <c r="BI22" s="24">
        <f>$B$4*'Revenues-Costs'!BH103</f>
        <v>0</v>
      </c>
      <c r="BJ22" s="24">
        <f>$B$4*'Revenues-Costs'!BI103</f>
        <v>0</v>
      </c>
      <c r="BK22" s="24">
        <f>$B$4*'Revenues-Costs'!BJ103</f>
        <v>0</v>
      </c>
      <c r="BL22" s="24">
        <f>$B$4*'Revenues-Costs'!BK103</f>
        <v>0</v>
      </c>
      <c r="BM22" s="24">
        <f>$B$4*'Revenues-Costs'!BL103</f>
        <v>0</v>
      </c>
      <c r="BN22" s="24">
        <f>$B$4*'Revenues-Costs'!BM103</f>
        <v>0</v>
      </c>
      <c r="BO22" s="24">
        <f>$B$4*'Revenues-Costs'!BN103</f>
        <v>0</v>
      </c>
      <c r="BP22" s="24">
        <f>$B$4*'Revenues-Costs'!BO103</f>
        <v>0</v>
      </c>
      <c r="BQ22" s="24">
        <f>$B$4*'Revenues-Costs'!BP103</f>
        <v>0</v>
      </c>
      <c r="BR22" s="24">
        <f>$B$4*'Revenues-Costs'!BQ103</f>
        <v>0</v>
      </c>
      <c r="BS22" s="24">
        <f>$B$4*'Revenues-Costs'!BR103</f>
        <v>0</v>
      </c>
      <c r="BT22" s="24">
        <f>$B$4*'Revenues-Costs'!BS103</f>
        <v>0</v>
      </c>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row>
    <row r="23" spans="1:141">
      <c r="E23" s="2"/>
      <c r="F23" s="1">
        <v>19</v>
      </c>
      <c r="H23" s="3"/>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row>
    <row r="24" spans="1:141">
      <c r="E24" s="2"/>
      <c r="F24" s="1">
        <v>20</v>
      </c>
      <c r="H24" s="16" t="s">
        <v>0</v>
      </c>
      <c r="I24" s="16"/>
      <c r="J24" s="16"/>
      <c r="K24" s="17"/>
      <c r="L24" s="17"/>
      <c r="M24" s="24">
        <f>$B$4*'Revenues-Costs'!L105</f>
        <v>0</v>
      </c>
      <c r="N24" s="24">
        <f>$B$4*'Revenues-Costs'!M105</f>
        <v>0</v>
      </c>
      <c r="O24" s="24">
        <f>$B$4*'Revenues-Costs'!N105</f>
        <v>0</v>
      </c>
      <c r="P24" s="24">
        <f>$B$4*'Revenues-Costs'!O105</f>
        <v>0</v>
      </c>
      <c r="Q24" s="24">
        <f>$B$4*'Revenues-Costs'!P105</f>
        <v>0</v>
      </c>
      <c r="R24" s="24">
        <f>$B$4*'Revenues-Costs'!Q105</f>
        <v>0</v>
      </c>
      <c r="S24" s="24">
        <f>$B$4*'Revenues-Costs'!R105</f>
        <v>0</v>
      </c>
      <c r="T24" s="24">
        <f>$B$4*'Revenues-Costs'!S105</f>
        <v>0</v>
      </c>
      <c r="U24" s="24">
        <f>$B$4*'Revenues-Costs'!T105</f>
        <v>1073.3333333333335</v>
      </c>
      <c r="V24" s="24">
        <f>$B$4*'Revenues-Costs'!U105</f>
        <v>1134.3333333333335</v>
      </c>
      <c r="W24" s="24">
        <f>$B$4*'Revenues-Costs'!V105</f>
        <v>1282.8666666666668</v>
      </c>
      <c r="X24" s="24">
        <f>$B$4*'Revenues-Costs'!W105</f>
        <v>4148.4250000000011</v>
      </c>
      <c r="Y24" s="24">
        <f>$B$4*'Revenues-Costs'!X105</f>
        <v>7204.8194166666681</v>
      </c>
      <c r="Z24" s="24">
        <f>$B$4*'Revenues-Costs'!Y105</f>
        <v>8087.4454541666692</v>
      </c>
      <c r="AA24" s="24">
        <f>$B$4*'Revenues-Costs'!Z105</f>
        <v>9197.6913002083365</v>
      </c>
      <c r="AB24" s="24">
        <f>$B$4*'Revenues-Costs'!AA105</f>
        <v>10624.870129218754</v>
      </c>
      <c r="AC24" s="24">
        <f>$B$4*'Revenues-Costs'!AB105</f>
        <v>16317.220659413026</v>
      </c>
      <c r="AD24" s="24">
        <f>$B$4*'Revenues-Costs'!AC105</f>
        <v>19359.466085157012</v>
      </c>
      <c r="AE24" s="24">
        <f>$B$4*'Revenues-Costs'!AD105</f>
        <v>23611.462221465532</v>
      </c>
      <c r="AF24" s="24">
        <f>$B$4*'Revenues-Costs'!AE105</f>
        <v>33527.377114461211</v>
      </c>
      <c r="AG24" s="24">
        <f>$B$4*'Revenues-Costs'!AF105</f>
        <v>36215.121930298912</v>
      </c>
      <c r="AH24" s="24">
        <f>$B$4*'Revenues-Costs'!AG105</f>
        <v>39138.39158293997</v>
      </c>
      <c r="AI24" s="24">
        <f>$B$4*'Revenues-Costs'!AH105</f>
        <v>49869.076073825679</v>
      </c>
      <c r="AJ24" s="24">
        <f>$B$4*'Revenues-Costs'!AI105</f>
        <v>54086.171280429568</v>
      </c>
      <c r="AK24" s="24">
        <f>$B$4*'Revenues-Costs'!AJ105</f>
        <v>58686.485387654888</v>
      </c>
      <c r="AL24" s="24">
        <f>$B$4*'Revenues-Costs'!AK105</f>
        <v>63706.415754561873</v>
      </c>
      <c r="AM24" s="24">
        <f>$B$4*'Revenues-Costs'!AL105</f>
        <v>69185.903249566618</v>
      </c>
      <c r="AN24" s="24">
        <f>$B$4*'Revenues-Costs'!AM105</f>
        <v>75168.781790049266</v>
      </c>
      <c r="AO24" s="24">
        <f>$B$4*'Revenues-Costs'!AN105</f>
        <v>81703.162595356494</v>
      </c>
      <c r="AP24" s="24">
        <f>$B$4*'Revenues-Costs'!AO105</f>
        <v>88841.856612509553</v>
      </c>
      <c r="AQ24" s="24">
        <f>$B$4*'Revenues-Costs'!AP105</f>
        <v>96642.838919258807</v>
      </c>
      <c r="AR24" s="24">
        <f>$B$4*'Revenues-Costs'!AQ105</f>
        <v>105169.75928895785</v>
      </c>
      <c r="AS24" s="24">
        <f>$B$4*'Revenues-Costs'!AR105</f>
        <v>114492.50351951551</v>
      </c>
      <c r="AT24" s="24">
        <f>$B$4*'Revenues-Costs'!AS105</f>
        <v>124687.81058821201</v>
      </c>
      <c r="AU24" s="24">
        <f>$B$4*'Revenues-Costs'!AT105</f>
        <v>135839.9511996154</v>
      </c>
      <c r="AV24" s="24">
        <f>$B$4*'Revenues-Costs'!AU105</f>
        <v>148041.47384978825</v>
      </c>
      <c r="AW24" s="24">
        <f>$B$4*'Revenues-Costs'!AV105</f>
        <v>161394.02514148894</v>
      </c>
      <c r="AX24" s="24">
        <f>$B$4*'Revenues-Costs'!AW105</f>
        <v>176009.25175769581</v>
      </c>
      <c r="AY24" s="24">
        <f>$B$4*'Revenues-Costs'!AX105</f>
        <v>192009.79224062627</v>
      </c>
      <c r="AZ24" s="24">
        <f>$B$4*'Revenues-Costs'!AY105</f>
        <v>209530.36753720779</v>
      </c>
      <c r="BA24" s="24">
        <f>$B$4*'Revenues-Costs'!AZ105</f>
        <v>228718.98016707337</v>
      </c>
      <c r="BB24" s="24">
        <f>$B$4*'Revenues-Costs'!BA105</f>
        <v>249738.23285373283</v>
      </c>
      <c r="BC24" s="24">
        <f>$B$4*'Revenues-Costs'!BB105</f>
        <v>272766.77854255581</v>
      </c>
      <c r="BD24" s="24">
        <f>$B$4*'Revenues-Costs'!BC105</f>
        <v>298000.9149204336</v>
      </c>
      <c r="BE24" s="24">
        <f>$B$4*'Revenues-Costs'!BD105</f>
        <v>325656.33786228031</v>
      </c>
      <c r="BF24" s="24">
        <f>$B$4*'Revenues-Costs'!BE105</f>
        <v>355970.06967080169</v>
      </c>
      <c r="BG24" s="24">
        <f>$B$4*'Revenues-Costs'!BF105</f>
        <v>389202.57956128998</v>
      </c>
      <c r="BH24" s="24">
        <f>$B$4*'Revenues-Costs'!BG105</f>
        <v>425640.11558699765</v>
      </c>
      <c r="BI24" s="24">
        <f>$B$4*'Revenues-Costs'!BH105</f>
        <v>465597.26911875478</v>
      </c>
      <c r="BJ24" s="24">
        <f>$B$4*'Revenues-Costs'!BI105</f>
        <v>509419.79510234063</v>
      </c>
      <c r="BK24" s="24">
        <f>$B$4*'Revenues-Costs'!BJ105</f>
        <v>557487.71363787062</v>
      </c>
      <c r="BL24" s="24">
        <f>$B$4*'Revenues-Costs'!BK105</f>
        <v>610218.72097821836</v>
      </c>
      <c r="BM24" s="24">
        <f>$B$4*'Revenues-Costs'!BL105</f>
        <v>668071.9408514289</v>
      </c>
      <c r="BN24" s="24">
        <f>$B$4*'Revenues-Costs'!BM105</f>
        <v>731552.05010072992</v>
      </c>
      <c r="BO24" s="24">
        <f>$B$4*'Revenues-Costs'!BN105</f>
        <v>801213.81603316905</v>
      </c>
      <c r="BP24" s="24">
        <f>$B$4*'Revenues-Costs'!BO105</f>
        <v>877667.08660497004</v>
      </c>
      <c r="BQ24" s="24">
        <f>$B$4*'Revenues-Costs'!BP105</f>
        <v>961582.27868237556</v>
      </c>
      <c r="BR24" s="24">
        <f>$B$4*'Revenues-Costs'!BQ105</f>
        <v>1053696.4141383672</v>
      </c>
      <c r="BS24" s="24">
        <f>$B$4*'Revenues-Costs'!BR105</f>
        <v>1154819.7585193457</v>
      </c>
      <c r="BT24" s="24">
        <f>$B$4*'Revenues-Costs'!BS105</f>
        <v>1265843.122486779</v>
      </c>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row>
    <row r="25" spans="1:141">
      <c r="E25" s="2"/>
      <c r="F25" s="1">
        <v>21</v>
      </c>
      <c r="H25" s="3"/>
      <c r="I25" s="1">
        <f>+'Revenues-Costs'!H25</f>
        <v>0</v>
      </c>
      <c r="K25" s="10"/>
      <c r="M25" s="24">
        <f>$B$4*'Revenues-Costs'!L106</f>
        <v>0</v>
      </c>
      <c r="N25" s="24">
        <f>$B$4*'Revenues-Costs'!M106</f>
        <v>0</v>
      </c>
      <c r="O25" s="24">
        <f>$B$4*'Revenues-Costs'!N106</f>
        <v>0</v>
      </c>
      <c r="P25" s="24">
        <f>$B$4*'Revenues-Costs'!O106</f>
        <v>0</v>
      </c>
      <c r="Q25" s="24">
        <f>$B$4*'Revenues-Costs'!P106</f>
        <v>0</v>
      </c>
      <c r="R25" s="24">
        <f>$B$4*'Revenues-Costs'!Q106</f>
        <v>0</v>
      </c>
      <c r="S25" s="24">
        <f>$B$4*'Revenues-Costs'!R106</f>
        <v>0</v>
      </c>
      <c r="T25" s="24">
        <f>$B$4*'Revenues-Costs'!S106</f>
        <v>0</v>
      </c>
      <c r="U25" s="24">
        <f>$B$4*'Revenues-Costs'!T106</f>
        <v>0</v>
      </c>
      <c r="V25" s="24">
        <f>$B$4*'Revenues-Costs'!U106</f>
        <v>0</v>
      </c>
      <c r="W25" s="24">
        <f>$B$4*'Revenues-Costs'!V106</f>
        <v>0</v>
      </c>
      <c r="X25" s="24">
        <f>$B$4*'Revenues-Costs'!W106</f>
        <v>0</v>
      </c>
      <c r="Y25" s="24">
        <f>$B$4*'Revenues-Costs'!X106</f>
        <v>0</v>
      </c>
      <c r="Z25" s="24">
        <f>$B$4*'Revenues-Costs'!Y106</f>
        <v>0</v>
      </c>
      <c r="AA25" s="24">
        <f>$B$4*'Revenues-Costs'!Z106</f>
        <v>0</v>
      </c>
      <c r="AB25" s="24">
        <f>$B$4*'Revenues-Costs'!AA106</f>
        <v>0</v>
      </c>
      <c r="AC25" s="24">
        <f>$B$4*'Revenues-Costs'!AB106</f>
        <v>0</v>
      </c>
      <c r="AD25" s="24">
        <f>$B$4*'Revenues-Costs'!AC106</f>
        <v>0</v>
      </c>
      <c r="AE25" s="24">
        <f>$B$4*'Revenues-Costs'!AD106</f>
        <v>0</v>
      </c>
      <c r="AF25" s="24">
        <f>$B$4*'Revenues-Costs'!AE106</f>
        <v>0</v>
      </c>
      <c r="AG25" s="24">
        <f>$B$4*'Revenues-Costs'!AF106</f>
        <v>0</v>
      </c>
      <c r="AH25" s="24">
        <f>$B$4*'Revenues-Costs'!AG106</f>
        <v>0</v>
      </c>
      <c r="AI25" s="24">
        <f>$B$4*'Revenues-Costs'!AH106</f>
        <v>0</v>
      </c>
      <c r="AJ25" s="24">
        <f>$B$4*'Revenues-Costs'!AI106</f>
        <v>0</v>
      </c>
      <c r="AK25" s="24">
        <f>$B$4*'Revenues-Costs'!AJ106</f>
        <v>0</v>
      </c>
      <c r="AL25" s="24">
        <f>$B$4*'Revenues-Costs'!AK106</f>
        <v>0</v>
      </c>
      <c r="AM25" s="24">
        <f>$B$4*'Revenues-Costs'!AL106</f>
        <v>0</v>
      </c>
      <c r="AN25" s="24">
        <f>$B$4*'Revenues-Costs'!AM106</f>
        <v>0</v>
      </c>
      <c r="AO25" s="24">
        <f>$B$4*'Revenues-Costs'!AN106</f>
        <v>0</v>
      </c>
      <c r="AP25" s="24">
        <f>$B$4*'Revenues-Costs'!AO106</f>
        <v>0</v>
      </c>
      <c r="AQ25" s="24">
        <f>$B$4*'Revenues-Costs'!AP106</f>
        <v>0</v>
      </c>
      <c r="AR25" s="24">
        <f>$B$4*'Revenues-Costs'!AQ106</f>
        <v>0</v>
      </c>
      <c r="AS25" s="24">
        <f>$B$4*'Revenues-Costs'!AR106</f>
        <v>0</v>
      </c>
      <c r="AT25" s="24">
        <f>$B$4*'Revenues-Costs'!AS106</f>
        <v>0</v>
      </c>
      <c r="AU25" s="24">
        <f>$B$4*'Revenues-Costs'!AT106</f>
        <v>0</v>
      </c>
      <c r="AV25" s="24">
        <f>$B$4*'Revenues-Costs'!AU106</f>
        <v>0</v>
      </c>
      <c r="AW25" s="24">
        <f>$B$4*'Revenues-Costs'!AV106</f>
        <v>0</v>
      </c>
      <c r="AX25" s="24">
        <f>$B$4*'Revenues-Costs'!AW106</f>
        <v>0</v>
      </c>
      <c r="AY25" s="24">
        <f>$B$4*'Revenues-Costs'!AX106</f>
        <v>0</v>
      </c>
      <c r="AZ25" s="24">
        <f>$B$4*'Revenues-Costs'!AY106</f>
        <v>0</v>
      </c>
      <c r="BA25" s="24">
        <f>$B$4*'Revenues-Costs'!AZ106</f>
        <v>0</v>
      </c>
      <c r="BB25" s="24">
        <f>$B$4*'Revenues-Costs'!BA106</f>
        <v>0</v>
      </c>
      <c r="BC25" s="24">
        <f>$B$4*'Revenues-Costs'!BB106</f>
        <v>0</v>
      </c>
      <c r="BD25" s="24">
        <f>$B$4*'Revenues-Costs'!BC106</f>
        <v>0</v>
      </c>
      <c r="BE25" s="24">
        <f>$B$4*'Revenues-Costs'!BD106</f>
        <v>0</v>
      </c>
      <c r="BF25" s="24">
        <f>$B$4*'Revenues-Costs'!BE106</f>
        <v>0</v>
      </c>
      <c r="BG25" s="24">
        <f>$B$4*'Revenues-Costs'!BF106</f>
        <v>0</v>
      </c>
      <c r="BH25" s="24">
        <f>$B$4*'Revenues-Costs'!BG106</f>
        <v>0</v>
      </c>
      <c r="BI25" s="24">
        <f>$B$4*'Revenues-Costs'!BH106</f>
        <v>0</v>
      </c>
      <c r="BJ25" s="24">
        <f>$B$4*'Revenues-Costs'!BI106</f>
        <v>0</v>
      </c>
      <c r="BK25" s="24">
        <f>$B$4*'Revenues-Costs'!BJ106</f>
        <v>0</v>
      </c>
      <c r="BL25" s="24">
        <f>$B$4*'Revenues-Costs'!BK106</f>
        <v>0</v>
      </c>
      <c r="BM25" s="24">
        <f>$B$4*'Revenues-Costs'!BL106</f>
        <v>0</v>
      </c>
      <c r="BN25" s="24">
        <f>$B$4*'Revenues-Costs'!BM106</f>
        <v>0</v>
      </c>
      <c r="BO25" s="24">
        <f>$B$4*'Revenues-Costs'!BN106</f>
        <v>0</v>
      </c>
      <c r="BP25" s="24">
        <f>$B$4*'Revenues-Costs'!BO106</f>
        <v>0</v>
      </c>
      <c r="BQ25" s="24">
        <f>$B$4*'Revenues-Costs'!BP106</f>
        <v>0</v>
      </c>
      <c r="BR25" s="24">
        <f>$B$4*'Revenues-Costs'!BQ106</f>
        <v>0</v>
      </c>
      <c r="BS25" s="24">
        <f>$B$4*'Revenues-Costs'!BR106</f>
        <v>0</v>
      </c>
      <c r="BT25" s="24">
        <f>$B$4*'Revenues-Costs'!BS106</f>
        <v>0</v>
      </c>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row>
    <row r="26" spans="1:141">
      <c r="E26" s="2"/>
      <c r="F26" s="1">
        <v>22</v>
      </c>
      <c r="H26" s="3"/>
      <c r="I26" s="1" t="str">
        <f>+'Revenues-Costs'!H26</f>
        <v>Merchant A</v>
      </c>
      <c r="M26" s="24">
        <f>$B$4*'Revenues-Costs'!L107</f>
        <v>0</v>
      </c>
      <c r="N26" s="24">
        <f>$B$4*'Revenues-Costs'!M107</f>
        <v>0</v>
      </c>
      <c r="O26" s="24">
        <f>$B$4*'Revenues-Costs'!N107</f>
        <v>0</v>
      </c>
      <c r="P26" s="24">
        <f>$B$4*'Revenues-Costs'!O107</f>
        <v>0</v>
      </c>
      <c r="Q26" s="24">
        <f>$B$4*'Revenues-Costs'!P107</f>
        <v>0</v>
      </c>
      <c r="R26" s="24">
        <f>$B$4*'Revenues-Costs'!Q107</f>
        <v>0</v>
      </c>
      <c r="S26" s="24">
        <f>$B$4*'Revenues-Costs'!R107</f>
        <v>0</v>
      </c>
      <c r="T26" s="24">
        <f>$B$4*'Revenues-Costs'!S107</f>
        <v>0</v>
      </c>
      <c r="U26" s="24">
        <f>$B$4*'Revenues-Costs'!T107</f>
        <v>760.00000000000011</v>
      </c>
      <c r="V26" s="24">
        <f>$B$4*'Revenues-Costs'!U107</f>
        <v>798.00000000000011</v>
      </c>
      <c r="W26" s="24">
        <f>$B$4*'Revenues-Costs'!V107</f>
        <v>837.90000000000009</v>
      </c>
      <c r="X26" s="24">
        <f>$B$4*'Revenues-Costs'!W107</f>
        <v>879.79500000000007</v>
      </c>
      <c r="Y26" s="24">
        <f>$B$4*'Revenues-Costs'!X107</f>
        <v>923.78475000000014</v>
      </c>
      <c r="Z26" s="24">
        <f>$B$4*'Revenues-Costs'!Y107</f>
        <v>969.97398750000025</v>
      </c>
      <c r="AA26" s="24">
        <f>$B$4*'Revenues-Costs'!Z107</f>
        <v>1018.4726868750001</v>
      </c>
      <c r="AB26" s="24">
        <f>$B$4*'Revenues-Costs'!AA107</f>
        <v>1069.3963212187502</v>
      </c>
      <c r="AC26" s="24">
        <f>$B$4*'Revenues-Costs'!AB107</f>
        <v>1122.8661372796878</v>
      </c>
      <c r="AD26" s="24">
        <f>$B$4*'Revenues-Costs'!AC107</f>
        <v>1179.0094441436722</v>
      </c>
      <c r="AE26" s="24">
        <f>$B$4*'Revenues-Costs'!AD107</f>
        <v>1237.9599163508558</v>
      </c>
      <c r="AF26" s="24">
        <f>$B$4*'Revenues-Costs'!AE107</f>
        <v>1299.8579121683986</v>
      </c>
      <c r="AG26" s="24">
        <f>$B$4*'Revenues-Costs'!AF107</f>
        <v>1364.8508077768188</v>
      </c>
      <c r="AH26" s="24">
        <f>$B$4*'Revenues-Costs'!AG107</f>
        <v>1433.09334816566</v>
      </c>
      <c r="AI26" s="24">
        <f>$B$4*'Revenues-Costs'!AH107</f>
        <v>1504.7480155739427</v>
      </c>
      <c r="AJ26" s="24">
        <f>$B$4*'Revenues-Costs'!AI107</f>
        <v>1579.98541635264</v>
      </c>
      <c r="AK26" s="24">
        <f>$B$4*'Revenues-Costs'!AJ107</f>
        <v>1658.9846871702721</v>
      </c>
      <c r="AL26" s="24">
        <f>$B$4*'Revenues-Costs'!AK107</f>
        <v>1741.9339215287857</v>
      </c>
      <c r="AM26" s="24">
        <f>$B$4*'Revenues-Costs'!AL107</f>
        <v>1829.030617605225</v>
      </c>
      <c r="AN26" s="24">
        <f>$B$4*'Revenues-Costs'!AM107</f>
        <v>1920.4821484854863</v>
      </c>
      <c r="AO26" s="24">
        <f>$B$4*'Revenues-Costs'!AN107</f>
        <v>2016.5062559097607</v>
      </c>
      <c r="AP26" s="24">
        <f>$B$4*'Revenues-Costs'!AO107</f>
        <v>2117.3315687052486</v>
      </c>
      <c r="AQ26" s="24">
        <f>$B$4*'Revenues-Costs'!AP107</f>
        <v>2223.1981471405115</v>
      </c>
      <c r="AR26" s="24">
        <f>$B$4*'Revenues-Costs'!AQ107</f>
        <v>2334.3580544975371</v>
      </c>
      <c r="AS26" s="24">
        <f>$B$4*'Revenues-Costs'!AR107</f>
        <v>2451.0759572224142</v>
      </c>
      <c r="AT26" s="24">
        <f>$B$4*'Revenues-Costs'!AS107</f>
        <v>2573.6297550835347</v>
      </c>
      <c r="AU26" s="24">
        <f>$B$4*'Revenues-Costs'!AT107</f>
        <v>2702.3112428377108</v>
      </c>
      <c r="AV26" s="24">
        <f>$B$4*'Revenues-Costs'!AU107</f>
        <v>2837.4268049795969</v>
      </c>
      <c r="AW26" s="24">
        <f>$B$4*'Revenues-Costs'!AV107</f>
        <v>2979.2981452285767</v>
      </c>
      <c r="AX26" s="24">
        <f>$B$4*'Revenues-Costs'!AW107</f>
        <v>3128.2630524900055</v>
      </c>
      <c r="AY26" s="24">
        <f>$B$4*'Revenues-Costs'!AX107</f>
        <v>3284.6762051145065</v>
      </c>
      <c r="AZ26" s="24">
        <f>$B$4*'Revenues-Costs'!AY107</f>
        <v>3448.910015370232</v>
      </c>
      <c r="BA26" s="24">
        <f>$B$4*'Revenues-Costs'!AZ107</f>
        <v>3621.355516138743</v>
      </c>
      <c r="BB26" s="24">
        <f>$B$4*'Revenues-Costs'!BA107</f>
        <v>3802.4232919456808</v>
      </c>
      <c r="BC26" s="24">
        <f>$B$4*'Revenues-Costs'!BB107</f>
        <v>3992.5444565429652</v>
      </c>
      <c r="BD26" s="24">
        <f>$B$4*'Revenues-Costs'!BC107</f>
        <v>4192.1716793701135</v>
      </c>
      <c r="BE26" s="24">
        <f>$B$4*'Revenues-Costs'!BD107</f>
        <v>4401.78026333862</v>
      </c>
      <c r="BF26" s="24">
        <f>$B$4*'Revenues-Costs'!BE107</f>
        <v>4621.8692765055512</v>
      </c>
      <c r="BG26" s="24">
        <f>$B$4*'Revenues-Costs'!BF107</f>
        <v>4852.9627403308286</v>
      </c>
      <c r="BH26" s="24">
        <f>$B$4*'Revenues-Costs'!BG107</f>
        <v>5095.6108773473707</v>
      </c>
      <c r="BI26" s="24">
        <f>$B$4*'Revenues-Costs'!BH107</f>
        <v>5350.3914212147392</v>
      </c>
      <c r="BJ26" s="24">
        <f>$B$4*'Revenues-Costs'!BI107</f>
        <v>5617.9109922754778</v>
      </c>
      <c r="BK26" s="24">
        <f>$B$4*'Revenues-Costs'!BJ107</f>
        <v>5898.806541889252</v>
      </c>
      <c r="BL26" s="24">
        <f>$B$4*'Revenues-Costs'!BK107</f>
        <v>6193.746868983716</v>
      </c>
      <c r="BM26" s="24">
        <f>$B$4*'Revenues-Costs'!BL107</f>
        <v>6503.4342124329014</v>
      </c>
      <c r="BN26" s="24">
        <f>$B$4*'Revenues-Costs'!BM107</f>
        <v>6828.6059230545461</v>
      </c>
      <c r="BO26" s="24">
        <f>$B$4*'Revenues-Costs'!BN107</f>
        <v>7170.0362192072744</v>
      </c>
      <c r="BP26" s="24">
        <f>$B$4*'Revenues-Costs'!BO107</f>
        <v>7528.5380301676387</v>
      </c>
      <c r="BQ26" s="24">
        <f>$B$4*'Revenues-Costs'!BP107</f>
        <v>7904.9649316760197</v>
      </c>
      <c r="BR26" s="24">
        <f>$B$4*'Revenues-Costs'!BQ107</f>
        <v>8300.2131782598226</v>
      </c>
      <c r="BS26" s="24">
        <f>$B$4*'Revenues-Costs'!BR107</f>
        <v>8715.2238371728126</v>
      </c>
      <c r="BT26" s="24">
        <f>$B$4*'Revenues-Costs'!BS107</f>
        <v>9150.9850290314535</v>
      </c>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row>
    <row r="27" spans="1:141">
      <c r="E27" s="2"/>
      <c r="F27" s="1">
        <v>23</v>
      </c>
      <c r="H27" s="3"/>
      <c r="I27" s="1" t="str">
        <f>+'Revenues-Costs'!H27</f>
        <v>Merchant B</v>
      </c>
      <c r="M27" s="24">
        <f>$B$4*'Revenues-Costs'!L108</f>
        <v>0</v>
      </c>
      <c r="N27" s="24">
        <f>$B$4*'Revenues-Costs'!M108</f>
        <v>0</v>
      </c>
      <c r="O27" s="24">
        <f>$B$4*'Revenues-Costs'!N108</f>
        <v>0</v>
      </c>
      <c r="P27" s="24">
        <f>$B$4*'Revenues-Costs'!O108</f>
        <v>0</v>
      </c>
      <c r="Q27" s="24">
        <f>$B$4*'Revenues-Costs'!P108</f>
        <v>0</v>
      </c>
      <c r="R27" s="24">
        <f>$B$4*'Revenues-Costs'!Q108</f>
        <v>0</v>
      </c>
      <c r="S27" s="24">
        <f>$B$4*'Revenues-Costs'!R108</f>
        <v>0</v>
      </c>
      <c r="T27" s="24">
        <f>$B$4*'Revenues-Costs'!S108</f>
        <v>0</v>
      </c>
      <c r="U27" s="24">
        <f>$B$4*'Revenues-Costs'!T108</f>
        <v>0</v>
      </c>
      <c r="V27" s="24">
        <f>$B$4*'Revenues-Costs'!U108</f>
        <v>0</v>
      </c>
      <c r="W27" s="24">
        <f>$B$4*'Revenues-Costs'!V108</f>
        <v>0</v>
      </c>
      <c r="X27" s="24">
        <f>$B$4*'Revenues-Costs'!W108</f>
        <v>2712.5000000000005</v>
      </c>
      <c r="Y27" s="24">
        <f>$B$4*'Revenues-Costs'!X108</f>
        <v>2983.7500000000005</v>
      </c>
      <c r="Z27" s="24">
        <f>$B$4*'Revenues-Costs'!Y108</f>
        <v>3282.1250000000009</v>
      </c>
      <c r="AA27" s="24">
        <f>$B$4*'Revenues-Costs'!Z108</f>
        <v>3610.3375000000015</v>
      </c>
      <c r="AB27" s="24">
        <f>$B$4*'Revenues-Costs'!AA108</f>
        <v>3971.371250000002</v>
      </c>
      <c r="AC27" s="24">
        <f>$B$4*'Revenues-Costs'!AB108</f>
        <v>4368.5083750000022</v>
      </c>
      <c r="AD27" s="24">
        <f>$B$4*'Revenues-Costs'!AC108</f>
        <v>4805.3592125000041</v>
      </c>
      <c r="AE27" s="24">
        <f>$B$4*'Revenues-Costs'!AD108</f>
        <v>5285.895133750003</v>
      </c>
      <c r="AF27" s="24">
        <f>$B$4*'Revenues-Costs'!AE108</f>
        <v>5814.4846471250039</v>
      </c>
      <c r="AG27" s="24">
        <f>$B$4*'Revenues-Costs'!AF108</f>
        <v>6395.9331118375067</v>
      </c>
      <c r="AH27" s="24">
        <f>$B$4*'Revenues-Costs'!AG108</f>
        <v>7035.5264230212579</v>
      </c>
      <c r="AI27" s="24">
        <f>$B$4*'Revenues-Costs'!AH108</f>
        <v>7739.0790653233844</v>
      </c>
      <c r="AJ27" s="24">
        <f>$B$4*'Revenues-Costs'!AI108</f>
        <v>8512.9869718557238</v>
      </c>
      <c r="AK27" s="24">
        <f>$B$4*'Revenues-Costs'!AJ108</f>
        <v>9364.2856690412973</v>
      </c>
      <c r="AL27" s="24">
        <f>$B$4*'Revenues-Costs'!AK108</f>
        <v>10300.714235945426</v>
      </c>
      <c r="AM27" s="24">
        <f>$B$4*'Revenues-Costs'!AL108</f>
        <v>11330.78565953997</v>
      </c>
      <c r="AN27" s="24">
        <f>$B$4*'Revenues-Costs'!AM108</f>
        <v>12463.864225493968</v>
      </c>
      <c r="AO27" s="24">
        <f>$B$4*'Revenues-Costs'!AN108</f>
        <v>13710.250648043366</v>
      </c>
      <c r="AP27" s="24">
        <f>$B$4*'Revenues-Costs'!AO108</f>
        <v>15081.275712847702</v>
      </c>
      <c r="AQ27" s="24">
        <f>$B$4*'Revenues-Costs'!AP108</f>
        <v>16589.403284132477</v>
      </c>
      <c r="AR27" s="24">
        <f>$B$4*'Revenues-Costs'!AQ108</f>
        <v>18248.343612545727</v>
      </c>
      <c r="AS27" s="24">
        <f>$B$4*'Revenues-Costs'!AR108</f>
        <v>20073.177973800299</v>
      </c>
      <c r="AT27" s="24">
        <f>$B$4*'Revenues-Costs'!AS108</f>
        <v>22080.495771180329</v>
      </c>
      <c r="AU27" s="24">
        <f>$B$4*'Revenues-Costs'!AT108</f>
        <v>24288.545348298361</v>
      </c>
      <c r="AV27" s="24">
        <f>$B$4*'Revenues-Costs'!AU108</f>
        <v>26717.399883128201</v>
      </c>
      <c r="AW27" s="24">
        <f>$B$4*'Revenues-Costs'!AV108</f>
        <v>29389.139871441028</v>
      </c>
      <c r="AX27" s="24">
        <f>$B$4*'Revenues-Costs'!AW108</f>
        <v>32328.053858585132</v>
      </c>
      <c r="AY27" s="24">
        <f>$B$4*'Revenues-Costs'!AX108</f>
        <v>35560.859244443651</v>
      </c>
      <c r="AZ27" s="24">
        <f>$B$4*'Revenues-Costs'!AY108</f>
        <v>39116.945168888007</v>
      </c>
      <c r="BA27" s="24">
        <f>$B$4*'Revenues-Costs'!AZ108</f>
        <v>43028.63968577682</v>
      </c>
      <c r="BB27" s="24">
        <f>$B$4*'Revenues-Costs'!BA108</f>
        <v>47331.503654354507</v>
      </c>
      <c r="BC27" s="24">
        <f>$B$4*'Revenues-Costs'!BB108</f>
        <v>52064.654019789967</v>
      </c>
      <c r="BD27" s="24">
        <f>$B$4*'Revenues-Costs'!BC108</f>
        <v>57271.11942176897</v>
      </c>
      <c r="BE27" s="24">
        <f>$B$4*'Revenues-Costs'!BD108</f>
        <v>62998.231363945866</v>
      </c>
      <c r="BF27" s="24">
        <f>$B$4*'Revenues-Costs'!BE108</f>
        <v>69298.054500340455</v>
      </c>
      <c r="BG27" s="24">
        <f>$B$4*'Revenues-Costs'!BF108</f>
        <v>76227.859950374506</v>
      </c>
      <c r="BH27" s="24">
        <f>$B$4*'Revenues-Costs'!BG108</f>
        <v>83850.645945411961</v>
      </c>
      <c r="BI27" s="24">
        <f>$B$4*'Revenues-Costs'!BH108</f>
        <v>92235.710539953172</v>
      </c>
      <c r="BJ27" s="24">
        <f>$B$4*'Revenues-Costs'!BI108</f>
        <v>101459.2815939485</v>
      </c>
      <c r="BK27" s="24">
        <f>$B$4*'Revenues-Costs'!BJ108</f>
        <v>111605.20975334336</v>
      </c>
      <c r="BL27" s="24">
        <f>$B$4*'Revenues-Costs'!BK108</f>
        <v>122765.73072867771</v>
      </c>
      <c r="BM27" s="24">
        <f>$B$4*'Revenues-Costs'!BL108</f>
        <v>135042.30380154549</v>
      </c>
      <c r="BN27" s="24">
        <f>$B$4*'Revenues-Costs'!BM108</f>
        <v>148546.53418170006</v>
      </c>
      <c r="BO27" s="24">
        <f>$B$4*'Revenues-Costs'!BN108</f>
        <v>163401.18759987006</v>
      </c>
      <c r="BP27" s="24">
        <f>$B$4*'Revenues-Costs'!BO108</f>
        <v>179741.30635985709</v>
      </c>
      <c r="BQ27" s="24">
        <f>$B$4*'Revenues-Costs'!BP108</f>
        <v>197715.43699584279</v>
      </c>
      <c r="BR27" s="24">
        <f>$B$4*'Revenues-Costs'!BQ108</f>
        <v>217486.98069542708</v>
      </c>
      <c r="BS27" s="24">
        <f>$B$4*'Revenues-Costs'!BR108</f>
        <v>239235.67876496978</v>
      </c>
      <c r="BT27" s="24">
        <f>$B$4*'Revenues-Costs'!BS108</f>
        <v>263159.2466414668</v>
      </c>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row>
    <row r="28" spans="1:141">
      <c r="E28" s="2"/>
      <c r="F28" s="1">
        <v>24</v>
      </c>
      <c r="H28" s="3"/>
      <c r="I28" s="1" t="str">
        <f>+'Revenues-Costs'!H28</f>
        <v>Merchant C</v>
      </c>
      <c r="M28" s="24">
        <f>$B$4*'Revenues-Costs'!L109</f>
        <v>0</v>
      </c>
      <c r="N28" s="24">
        <f>$B$4*'Revenues-Costs'!M109</f>
        <v>0</v>
      </c>
      <c r="O28" s="24">
        <f>$B$4*'Revenues-Costs'!N109</f>
        <v>0</v>
      </c>
      <c r="P28" s="24">
        <f>$B$4*'Revenues-Costs'!O109</f>
        <v>0</v>
      </c>
      <c r="Q28" s="24">
        <f>$B$4*'Revenues-Costs'!P109</f>
        <v>0</v>
      </c>
      <c r="R28" s="24">
        <f>$B$4*'Revenues-Costs'!Q109</f>
        <v>0</v>
      </c>
      <c r="S28" s="24">
        <f>$B$4*'Revenues-Costs'!R109</f>
        <v>0</v>
      </c>
      <c r="T28" s="24">
        <f>$B$4*'Revenues-Costs'!S109</f>
        <v>0</v>
      </c>
      <c r="U28" s="24">
        <f>$B$4*'Revenues-Costs'!T109</f>
        <v>0</v>
      </c>
      <c r="V28" s="24">
        <f>$B$4*'Revenues-Costs'!U109</f>
        <v>0</v>
      </c>
      <c r="W28" s="24">
        <f>$B$4*'Revenues-Costs'!V109</f>
        <v>0</v>
      </c>
      <c r="X28" s="24">
        <f>$B$4*'Revenues-Costs'!W109</f>
        <v>0</v>
      </c>
      <c r="Y28" s="24">
        <f>$B$4*'Revenues-Costs'!X109</f>
        <v>2543.8750000000005</v>
      </c>
      <c r="Z28" s="24">
        <f>$B$4*'Revenues-Costs'!Y109</f>
        <v>2798.2625000000003</v>
      </c>
      <c r="AA28" s="24">
        <f>$B$4*'Revenues-Costs'!Z109</f>
        <v>3078.0887500000008</v>
      </c>
      <c r="AB28" s="24">
        <f>$B$4*'Revenues-Costs'!AA109</f>
        <v>3385.8976250000014</v>
      </c>
      <c r="AC28" s="24">
        <f>$B$4*'Revenues-Costs'!AB109</f>
        <v>3724.4873875000017</v>
      </c>
      <c r="AD28" s="24">
        <f>$B$4*'Revenues-Costs'!AC109</f>
        <v>4096.9361262500024</v>
      </c>
      <c r="AE28" s="24">
        <f>$B$4*'Revenues-Costs'!AD109</f>
        <v>4506.6297388750036</v>
      </c>
      <c r="AF28" s="24">
        <f>$B$4*'Revenues-Costs'!AE109</f>
        <v>4957.2927127625035</v>
      </c>
      <c r="AG28" s="24">
        <f>$B$4*'Revenues-Costs'!AF109</f>
        <v>5453.0219840387545</v>
      </c>
      <c r="AH28" s="24">
        <f>$B$4*'Revenues-Costs'!AG109</f>
        <v>5998.3241824426304</v>
      </c>
      <c r="AI28" s="24">
        <f>$B$4*'Revenues-Costs'!AH109</f>
        <v>6598.1566006868952</v>
      </c>
      <c r="AJ28" s="24">
        <f>$B$4*'Revenues-Costs'!AI109</f>
        <v>7257.9722607555841</v>
      </c>
      <c r="AK28" s="24">
        <f>$B$4*'Revenues-Costs'!AJ109</f>
        <v>7983.7694868311437</v>
      </c>
      <c r="AL28" s="24">
        <f>$B$4*'Revenues-Costs'!AK109</f>
        <v>8782.1464355142616</v>
      </c>
      <c r="AM28" s="24">
        <f>$B$4*'Revenues-Costs'!AL109</f>
        <v>9660.3610790656858</v>
      </c>
      <c r="AN28" s="24">
        <f>$B$4*'Revenues-Costs'!AM109</f>
        <v>10626.397186972255</v>
      </c>
      <c r="AO28" s="24">
        <f>$B$4*'Revenues-Costs'!AN109</f>
        <v>11689.03690566948</v>
      </c>
      <c r="AP28" s="24">
        <f>$B$4*'Revenues-Costs'!AO109</f>
        <v>12857.940596236431</v>
      </c>
      <c r="AQ28" s="24">
        <f>$B$4*'Revenues-Costs'!AP109</f>
        <v>14143.734655860075</v>
      </c>
      <c r="AR28" s="24">
        <f>$B$4*'Revenues-Costs'!AQ109</f>
        <v>15558.108121446083</v>
      </c>
      <c r="AS28" s="24">
        <f>$B$4*'Revenues-Costs'!AR109</f>
        <v>17113.918933590696</v>
      </c>
      <c r="AT28" s="24">
        <f>$B$4*'Revenues-Costs'!AS109</f>
        <v>18825.310826949764</v>
      </c>
      <c r="AU28" s="24">
        <f>$B$4*'Revenues-Costs'!AT109</f>
        <v>20707.841909644743</v>
      </c>
      <c r="AV28" s="24">
        <f>$B$4*'Revenues-Costs'!AU109</f>
        <v>22778.626100609217</v>
      </c>
      <c r="AW28" s="24">
        <f>$B$4*'Revenues-Costs'!AV109</f>
        <v>25056.488710670139</v>
      </c>
      <c r="AX28" s="24">
        <f>$B$4*'Revenues-Costs'!AW109</f>
        <v>27562.137581737159</v>
      </c>
      <c r="AY28" s="24">
        <f>$B$4*'Revenues-Costs'!AX109</f>
        <v>30318.351339910878</v>
      </c>
      <c r="AZ28" s="24">
        <f>$B$4*'Revenues-Costs'!AY109</f>
        <v>33350.186473901966</v>
      </c>
      <c r="BA28" s="24">
        <f>$B$4*'Revenues-Costs'!AZ109</f>
        <v>36685.205121292165</v>
      </c>
      <c r="BB28" s="24">
        <f>$B$4*'Revenues-Costs'!BA109</f>
        <v>40353.725633421389</v>
      </c>
      <c r="BC28" s="24">
        <f>$B$4*'Revenues-Costs'!BB109</f>
        <v>44389.098196763531</v>
      </c>
      <c r="BD28" s="24">
        <f>$B$4*'Revenues-Costs'!BC109</f>
        <v>48828.00801643989</v>
      </c>
      <c r="BE28" s="24">
        <f>$B$4*'Revenues-Costs'!BD109</f>
        <v>53710.808818083882</v>
      </c>
      <c r="BF28" s="24">
        <f>$B$4*'Revenues-Costs'!BE109</f>
        <v>59081.889699892272</v>
      </c>
      <c r="BG28" s="24">
        <f>$B$4*'Revenues-Costs'!BF109</f>
        <v>64990.078669881514</v>
      </c>
      <c r="BH28" s="24">
        <f>$B$4*'Revenues-Costs'!BG109</f>
        <v>71489.086536869654</v>
      </c>
      <c r="BI28" s="24">
        <f>$B$4*'Revenues-Costs'!BH109</f>
        <v>78637.995190556627</v>
      </c>
      <c r="BJ28" s="24">
        <f>$B$4*'Revenues-Costs'!BI109</f>
        <v>86501.79470961231</v>
      </c>
      <c r="BK28" s="24">
        <f>$B$4*'Revenues-Costs'!BJ109</f>
        <v>95151.974180573539</v>
      </c>
      <c r="BL28" s="24">
        <f>$B$4*'Revenues-Costs'!BK109</f>
        <v>104667.17159863091</v>
      </c>
      <c r="BM28" s="24">
        <f>$B$4*'Revenues-Costs'!BL109</f>
        <v>115133.88875849404</v>
      </c>
      <c r="BN28" s="24">
        <f>$B$4*'Revenues-Costs'!BM109</f>
        <v>126647.27763434344</v>
      </c>
      <c r="BO28" s="24">
        <f>$B$4*'Revenues-Costs'!BN109</f>
        <v>139312.00539777777</v>
      </c>
      <c r="BP28" s="24">
        <f>$B$4*'Revenues-Costs'!BO109</f>
        <v>153243.20593755555</v>
      </c>
      <c r="BQ28" s="24">
        <f>$B$4*'Revenues-Costs'!BP109</f>
        <v>168567.5265313111</v>
      </c>
      <c r="BR28" s="24">
        <f>$B$4*'Revenues-Costs'!BQ109</f>
        <v>185424.27918444225</v>
      </c>
      <c r="BS28" s="24">
        <f>$B$4*'Revenues-Costs'!BR109</f>
        <v>203966.70710288649</v>
      </c>
      <c r="BT28" s="24">
        <f>$B$4*'Revenues-Costs'!BS109</f>
        <v>224363.37781317515</v>
      </c>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row>
    <row r="29" spans="1:141">
      <c r="E29" s="2"/>
      <c r="F29" s="1">
        <v>25</v>
      </c>
      <c r="H29" s="3"/>
      <c r="I29" s="1" t="str">
        <f>+'Revenues-Costs'!H29</f>
        <v>Merchant D</v>
      </c>
      <c r="M29" s="24">
        <f>$B$4*'Revenues-Costs'!L110</f>
        <v>0</v>
      </c>
      <c r="N29" s="24">
        <f>$B$4*'Revenues-Costs'!M110</f>
        <v>0</v>
      </c>
      <c r="O29" s="24">
        <f>$B$4*'Revenues-Costs'!N110</f>
        <v>0</v>
      </c>
      <c r="P29" s="24">
        <f>$B$4*'Revenues-Costs'!O110</f>
        <v>0</v>
      </c>
      <c r="Q29" s="24">
        <f>$B$4*'Revenues-Costs'!P110</f>
        <v>0</v>
      </c>
      <c r="R29" s="24">
        <f>$B$4*'Revenues-Costs'!Q110</f>
        <v>0</v>
      </c>
      <c r="S29" s="24">
        <f>$B$4*'Revenues-Costs'!R110</f>
        <v>0</v>
      </c>
      <c r="T29" s="24">
        <f>$B$4*'Revenues-Costs'!S110</f>
        <v>0</v>
      </c>
      <c r="U29" s="24">
        <f>$B$4*'Revenues-Costs'!T110</f>
        <v>0</v>
      </c>
      <c r="V29" s="24">
        <f>$B$4*'Revenues-Costs'!U110</f>
        <v>0</v>
      </c>
      <c r="W29" s="24">
        <f>$B$4*'Revenues-Costs'!V110</f>
        <v>0</v>
      </c>
      <c r="X29" s="24">
        <f>$B$4*'Revenues-Costs'!W110</f>
        <v>0</v>
      </c>
      <c r="Y29" s="24">
        <f>$B$4*'Revenues-Costs'!X110</f>
        <v>0</v>
      </c>
      <c r="Z29" s="24">
        <f>$B$4*'Revenues-Costs'!Y110</f>
        <v>0</v>
      </c>
      <c r="AA29" s="24">
        <f>$B$4*'Revenues-Costs'!Z110</f>
        <v>0</v>
      </c>
      <c r="AB29" s="24">
        <f>$B$4*'Revenues-Costs'!AA110</f>
        <v>0</v>
      </c>
      <c r="AC29" s="24">
        <f>$B$4*'Revenues-Costs'!AB110</f>
        <v>0</v>
      </c>
      <c r="AD29" s="24">
        <f>$B$4*'Revenues-Costs'!AC110</f>
        <v>0</v>
      </c>
      <c r="AE29" s="24">
        <f>$B$4*'Revenues-Costs'!AD110</f>
        <v>0</v>
      </c>
      <c r="AF29" s="24">
        <f>$B$4*'Revenues-Costs'!AE110</f>
        <v>0</v>
      </c>
      <c r="AG29" s="24">
        <f>$B$4*'Revenues-Costs'!AF110</f>
        <v>0</v>
      </c>
      <c r="AH29" s="24">
        <f>$B$4*'Revenues-Costs'!AG110</f>
        <v>0</v>
      </c>
      <c r="AI29" s="24">
        <f>$B$4*'Revenues-Costs'!AH110</f>
        <v>0</v>
      </c>
      <c r="AJ29" s="24">
        <f>$B$4*'Revenues-Costs'!AI110</f>
        <v>0</v>
      </c>
      <c r="AK29" s="24">
        <f>$B$4*'Revenues-Costs'!AJ110</f>
        <v>0</v>
      </c>
      <c r="AL29" s="24">
        <f>$B$4*'Revenues-Costs'!AK110</f>
        <v>0</v>
      </c>
      <c r="AM29" s="24">
        <f>$B$4*'Revenues-Costs'!AL110</f>
        <v>0</v>
      </c>
      <c r="AN29" s="24">
        <f>$B$4*'Revenues-Costs'!AM110</f>
        <v>0</v>
      </c>
      <c r="AO29" s="24">
        <f>$B$4*'Revenues-Costs'!AN110</f>
        <v>0</v>
      </c>
      <c r="AP29" s="24">
        <f>$B$4*'Revenues-Costs'!AO110</f>
        <v>0</v>
      </c>
      <c r="AQ29" s="24">
        <f>$B$4*'Revenues-Costs'!AP110</f>
        <v>0</v>
      </c>
      <c r="AR29" s="24">
        <f>$B$4*'Revenues-Costs'!AQ110</f>
        <v>0</v>
      </c>
      <c r="AS29" s="24">
        <f>$B$4*'Revenues-Costs'!AR110</f>
        <v>0</v>
      </c>
      <c r="AT29" s="24">
        <f>$B$4*'Revenues-Costs'!AS110</f>
        <v>0</v>
      </c>
      <c r="AU29" s="24">
        <f>$B$4*'Revenues-Costs'!AT110</f>
        <v>0</v>
      </c>
      <c r="AV29" s="24">
        <f>$B$4*'Revenues-Costs'!AU110</f>
        <v>0</v>
      </c>
      <c r="AW29" s="24">
        <f>$B$4*'Revenues-Costs'!AV110</f>
        <v>0</v>
      </c>
      <c r="AX29" s="24">
        <f>$B$4*'Revenues-Costs'!AW110</f>
        <v>0</v>
      </c>
      <c r="AY29" s="24">
        <f>$B$4*'Revenues-Costs'!AX110</f>
        <v>0</v>
      </c>
      <c r="AZ29" s="24">
        <f>$B$4*'Revenues-Costs'!AY110</f>
        <v>0</v>
      </c>
      <c r="BA29" s="24">
        <f>$B$4*'Revenues-Costs'!AZ110</f>
        <v>0</v>
      </c>
      <c r="BB29" s="24">
        <f>$B$4*'Revenues-Costs'!BA110</f>
        <v>0</v>
      </c>
      <c r="BC29" s="24">
        <f>$B$4*'Revenues-Costs'!BB110</f>
        <v>0</v>
      </c>
      <c r="BD29" s="24">
        <f>$B$4*'Revenues-Costs'!BC110</f>
        <v>0</v>
      </c>
      <c r="BE29" s="24">
        <f>$B$4*'Revenues-Costs'!BD110</f>
        <v>0</v>
      </c>
      <c r="BF29" s="24">
        <f>$B$4*'Revenues-Costs'!BE110</f>
        <v>0</v>
      </c>
      <c r="BG29" s="24">
        <f>$B$4*'Revenues-Costs'!BF110</f>
        <v>0</v>
      </c>
      <c r="BH29" s="24">
        <f>$B$4*'Revenues-Costs'!BG110</f>
        <v>0</v>
      </c>
      <c r="BI29" s="24">
        <f>$B$4*'Revenues-Costs'!BH110</f>
        <v>0</v>
      </c>
      <c r="BJ29" s="24">
        <f>$B$4*'Revenues-Costs'!BI110</f>
        <v>0</v>
      </c>
      <c r="BK29" s="24">
        <f>$B$4*'Revenues-Costs'!BJ110</f>
        <v>0</v>
      </c>
      <c r="BL29" s="24">
        <f>$B$4*'Revenues-Costs'!BK110</f>
        <v>0</v>
      </c>
      <c r="BM29" s="24">
        <f>$B$4*'Revenues-Costs'!BL110</f>
        <v>0</v>
      </c>
      <c r="BN29" s="24">
        <f>$B$4*'Revenues-Costs'!BM110</f>
        <v>0</v>
      </c>
      <c r="BO29" s="24">
        <f>$B$4*'Revenues-Costs'!BN110</f>
        <v>0</v>
      </c>
      <c r="BP29" s="24">
        <f>$B$4*'Revenues-Costs'!BO110</f>
        <v>0</v>
      </c>
      <c r="BQ29" s="24">
        <f>$B$4*'Revenues-Costs'!BP110</f>
        <v>0</v>
      </c>
      <c r="BR29" s="24">
        <f>$B$4*'Revenues-Costs'!BQ110</f>
        <v>0</v>
      </c>
      <c r="BS29" s="24">
        <f>$B$4*'Revenues-Costs'!BR110</f>
        <v>0</v>
      </c>
      <c r="BT29" s="24">
        <f>$B$4*'Revenues-Costs'!BS110</f>
        <v>0</v>
      </c>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row>
    <row r="30" spans="1:141">
      <c r="E30" s="2"/>
      <c r="F30" s="1">
        <v>26</v>
      </c>
      <c r="H30" s="3"/>
      <c r="I30" s="1" t="str">
        <f>+'Revenues-Costs'!H30</f>
        <v>Merchant E</v>
      </c>
      <c r="M30" s="24">
        <f>$B$4*'Revenues-Costs'!L111</f>
        <v>0</v>
      </c>
      <c r="N30" s="24">
        <f>$B$4*'Revenues-Costs'!M111</f>
        <v>0</v>
      </c>
      <c r="O30" s="24">
        <f>$B$4*'Revenues-Costs'!N111</f>
        <v>0</v>
      </c>
      <c r="P30" s="24">
        <f>$B$4*'Revenues-Costs'!O111</f>
        <v>0</v>
      </c>
      <c r="Q30" s="24">
        <f>$B$4*'Revenues-Costs'!P111</f>
        <v>0</v>
      </c>
      <c r="R30" s="24">
        <f>$B$4*'Revenues-Costs'!Q111</f>
        <v>0</v>
      </c>
      <c r="S30" s="24">
        <f>$B$4*'Revenues-Costs'!R111</f>
        <v>0</v>
      </c>
      <c r="T30" s="24">
        <f>$B$4*'Revenues-Costs'!S111</f>
        <v>0</v>
      </c>
      <c r="U30" s="24">
        <f>$B$4*'Revenues-Costs'!T111</f>
        <v>0</v>
      </c>
      <c r="V30" s="24">
        <f>$B$4*'Revenues-Costs'!U111</f>
        <v>0</v>
      </c>
      <c r="W30" s="24">
        <f>$B$4*'Revenues-Costs'!V111</f>
        <v>0</v>
      </c>
      <c r="X30" s="24">
        <f>$B$4*'Revenues-Costs'!W111</f>
        <v>0</v>
      </c>
      <c r="Y30" s="24">
        <f>$B$4*'Revenues-Costs'!X111</f>
        <v>0</v>
      </c>
      <c r="Z30" s="24">
        <f>$B$4*'Revenues-Costs'!Y111</f>
        <v>0</v>
      </c>
      <c r="AA30" s="24">
        <f>$B$4*'Revenues-Costs'!Z111</f>
        <v>0</v>
      </c>
      <c r="AB30" s="24">
        <f>$B$4*'Revenues-Costs'!AA111</f>
        <v>0</v>
      </c>
      <c r="AC30" s="24">
        <f>$B$4*'Revenues-Costs'!AB111</f>
        <v>0</v>
      </c>
      <c r="AD30" s="24">
        <f>$B$4*'Revenues-Costs'!AC111</f>
        <v>0</v>
      </c>
      <c r="AE30" s="24">
        <f>$B$4*'Revenues-Costs'!AD111</f>
        <v>0</v>
      </c>
      <c r="AF30" s="24">
        <f>$B$4*'Revenues-Costs'!AE111</f>
        <v>0</v>
      </c>
      <c r="AG30" s="24">
        <f>$B$4*'Revenues-Costs'!AF111</f>
        <v>0</v>
      </c>
      <c r="AH30" s="24">
        <f>$B$4*'Revenues-Costs'!AG111</f>
        <v>0</v>
      </c>
      <c r="AI30" s="24">
        <f>$B$4*'Revenues-Costs'!AH111</f>
        <v>0</v>
      </c>
      <c r="AJ30" s="24">
        <f>$B$4*'Revenues-Costs'!AI111</f>
        <v>0</v>
      </c>
      <c r="AK30" s="24">
        <f>$B$4*'Revenues-Costs'!AJ111</f>
        <v>0</v>
      </c>
      <c r="AL30" s="24">
        <f>$B$4*'Revenues-Costs'!AK111</f>
        <v>0</v>
      </c>
      <c r="AM30" s="24">
        <f>$B$4*'Revenues-Costs'!AL111</f>
        <v>0</v>
      </c>
      <c r="AN30" s="24">
        <f>$B$4*'Revenues-Costs'!AM111</f>
        <v>0</v>
      </c>
      <c r="AO30" s="24">
        <f>$B$4*'Revenues-Costs'!AN111</f>
        <v>0</v>
      </c>
      <c r="AP30" s="24">
        <f>$B$4*'Revenues-Costs'!AO111</f>
        <v>0</v>
      </c>
      <c r="AQ30" s="24">
        <f>$B$4*'Revenues-Costs'!AP111</f>
        <v>0</v>
      </c>
      <c r="AR30" s="24">
        <f>$B$4*'Revenues-Costs'!AQ111</f>
        <v>0</v>
      </c>
      <c r="AS30" s="24">
        <f>$B$4*'Revenues-Costs'!AR111</f>
        <v>0</v>
      </c>
      <c r="AT30" s="24">
        <f>$B$4*'Revenues-Costs'!AS111</f>
        <v>0</v>
      </c>
      <c r="AU30" s="24">
        <f>$B$4*'Revenues-Costs'!AT111</f>
        <v>0</v>
      </c>
      <c r="AV30" s="24">
        <f>$B$4*'Revenues-Costs'!AU111</f>
        <v>0</v>
      </c>
      <c r="AW30" s="24">
        <f>$B$4*'Revenues-Costs'!AV111</f>
        <v>0</v>
      </c>
      <c r="AX30" s="24">
        <f>$B$4*'Revenues-Costs'!AW111</f>
        <v>0</v>
      </c>
      <c r="AY30" s="24">
        <f>$B$4*'Revenues-Costs'!AX111</f>
        <v>0</v>
      </c>
      <c r="AZ30" s="24">
        <f>$B$4*'Revenues-Costs'!AY111</f>
        <v>0</v>
      </c>
      <c r="BA30" s="24">
        <f>$B$4*'Revenues-Costs'!AZ111</f>
        <v>0</v>
      </c>
      <c r="BB30" s="24">
        <f>$B$4*'Revenues-Costs'!BA111</f>
        <v>0</v>
      </c>
      <c r="BC30" s="24">
        <f>$B$4*'Revenues-Costs'!BB111</f>
        <v>0</v>
      </c>
      <c r="BD30" s="24">
        <f>$B$4*'Revenues-Costs'!BC111</f>
        <v>0</v>
      </c>
      <c r="BE30" s="24">
        <f>$B$4*'Revenues-Costs'!BD111</f>
        <v>0</v>
      </c>
      <c r="BF30" s="24">
        <f>$B$4*'Revenues-Costs'!BE111</f>
        <v>0</v>
      </c>
      <c r="BG30" s="24">
        <f>$B$4*'Revenues-Costs'!BF111</f>
        <v>0</v>
      </c>
      <c r="BH30" s="24">
        <f>$B$4*'Revenues-Costs'!BG111</f>
        <v>0</v>
      </c>
      <c r="BI30" s="24">
        <f>$B$4*'Revenues-Costs'!BH111</f>
        <v>0</v>
      </c>
      <c r="BJ30" s="24">
        <f>$B$4*'Revenues-Costs'!BI111</f>
        <v>0</v>
      </c>
      <c r="BK30" s="24">
        <f>$B$4*'Revenues-Costs'!BJ111</f>
        <v>0</v>
      </c>
      <c r="BL30" s="24">
        <f>$B$4*'Revenues-Costs'!BK111</f>
        <v>0</v>
      </c>
      <c r="BM30" s="24">
        <f>$B$4*'Revenues-Costs'!BL111</f>
        <v>0</v>
      </c>
      <c r="BN30" s="24">
        <f>$B$4*'Revenues-Costs'!BM111</f>
        <v>0</v>
      </c>
      <c r="BO30" s="24">
        <f>$B$4*'Revenues-Costs'!BN111</f>
        <v>0</v>
      </c>
      <c r="BP30" s="24">
        <f>$B$4*'Revenues-Costs'!BO111</f>
        <v>0</v>
      </c>
      <c r="BQ30" s="24">
        <f>$B$4*'Revenues-Costs'!BP111</f>
        <v>0</v>
      </c>
      <c r="BR30" s="24">
        <f>$B$4*'Revenues-Costs'!BQ111</f>
        <v>0</v>
      </c>
      <c r="BS30" s="24">
        <f>$B$4*'Revenues-Costs'!BR111</f>
        <v>0</v>
      </c>
      <c r="BT30" s="24">
        <f>$B$4*'Revenues-Costs'!BS111</f>
        <v>0</v>
      </c>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row>
    <row r="31" spans="1:141">
      <c r="E31" s="2"/>
      <c r="F31" s="1">
        <v>27</v>
      </c>
      <c r="H31" s="3"/>
      <c r="I31" s="1">
        <f>+'Revenues-Costs'!H31</f>
        <v>0</v>
      </c>
      <c r="M31" s="24">
        <f>$B$4*'Revenues-Costs'!L112</f>
        <v>0</v>
      </c>
      <c r="N31" s="24">
        <f>$B$4*'Revenues-Costs'!M112</f>
        <v>0</v>
      </c>
      <c r="O31" s="24">
        <f>$B$4*'Revenues-Costs'!N112</f>
        <v>0</v>
      </c>
      <c r="P31" s="24">
        <f>$B$4*'Revenues-Costs'!O112</f>
        <v>0</v>
      </c>
      <c r="Q31" s="24">
        <f>$B$4*'Revenues-Costs'!P112</f>
        <v>0</v>
      </c>
      <c r="R31" s="24">
        <f>$B$4*'Revenues-Costs'!Q112</f>
        <v>0</v>
      </c>
      <c r="S31" s="24">
        <f>$B$4*'Revenues-Costs'!R112</f>
        <v>0</v>
      </c>
      <c r="T31" s="24">
        <f>$B$4*'Revenues-Costs'!S112</f>
        <v>0</v>
      </c>
      <c r="U31" s="24">
        <f>$B$4*'Revenues-Costs'!T112</f>
        <v>0</v>
      </c>
      <c r="V31" s="24">
        <f>$B$4*'Revenues-Costs'!U112</f>
        <v>0</v>
      </c>
      <c r="W31" s="24">
        <f>$B$4*'Revenues-Costs'!V112</f>
        <v>0</v>
      </c>
      <c r="X31" s="24">
        <f>$B$4*'Revenues-Costs'!W112</f>
        <v>0</v>
      </c>
      <c r="Y31" s="24">
        <f>$B$4*'Revenues-Costs'!X112</f>
        <v>0</v>
      </c>
      <c r="Z31" s="24">
        <f>$B$4*'Revenues-Costs'!Y112</f>
        <v>0</v>
      </c>
      <c r="AA31" s="24">
        <f>$B$4*'Revenues-Costs'!Z112</f>
        <v>0</v>
      </c>
      <c r="AB31" s="24">
        <f>$B$4*'Revenues-Costs'!AA112</f>
        <v>0</v>
      </c>
      <c r="AC31" s="24">
        <f>$B$4*'Revenues-Costs'!AB112</f>
        <v>0</v>
      </c>
      <c r="AD31" s="24">
        <f>$B$4*'Revenues-Costs'!AC112</f>
        <v>0</v>
      </c>
      <c r="AE31" s="24">
        <f>$B$4*'Revenues-Costs'!AD112</f>
        <v>0</v>
      </c>
      <c r="AF31" s="24">
        <f>$B$4*'Revenues-Costs'!AE112</f>
        <v>0</v>
      </c>
      <c r="AG31" s="24">
        <f>$B$4*'Revenues-Costs'!AF112</f>
        <v>0</v>
      </c>
      <c r="AH31" s="24">
        <f>$B$4*'Revenues-Costs'!AG112</f>
        <v>0</v>
      </c>
      <c r="AI31" s="24">
        <f>$B$4*'Revenues-Costs'!AH112</f>
        <v>0</v>
      </c>
      <c r="AJ31" s="24">
        <f>$B$4*'Revenues-Costs'!AI112</f>
        <v>0</v>
      </c>
      <c r="AK31" s="24">
        <f>$B$4*'Revenues-Costs'!AJ112</f>
        <v>0</v>
      </c>
      <c r="AL31" s="24">
        <f>$B$4*'Revenues-Costs'!AK112</f>
        <v>0</v>
      </c>
      <c r="AM31" s="24">
        <f>$B$4*'Revenues-Costs'!AL112</f>
        <v>0</v>
      </c>
      <c r="AN31" s="24">
        <f>$B$4*'Revenues-Costs'!AM112</f>
        <v>0</v>
      </c>
      <c r="AO31" s="24">
        <f>$B$4*'Revenues-Costs'!AN112</f>
        <v>0</v>
      </c>
      <c r="AP31" s="24">
        <f>$B$4*'Revenues-Costs'!AO112</f>
        <v>0</v>
      </c>
      <c r="AQ31" s="24">
        <f>$B$4*'Revenues-Costs'!AP112</f>
        <v>0</v>
      </c>
      <c r="AR31" s="24">
        <f>$B$4*'Revenues-Costs'!AQ112</f>
        <v>0</v>
      </c>
      <c r="AS31" s="24">
        <f>$B$4*'Revenues-Costs'!AR112</f>
        <v>0</v>
      </c>
      <c r="AT31" s="24">
        <f>$B$4*'Revenues-Costs'!AS112</f>
        <v>0</v>
      </c>
      <c r="AU31" s="24">
        <f>$B$4*'Revenues-Costs'!AT112</f>
        <v>0</v>
      </c>
      <c r="AV31" s="24">
        <f>$B$4*'Revenues-Costs'!AU112</f>
        <v>0</v>
      </c>
      <c r="AW31" s="24">
        <f>$B$4*'Revenues-Costs'!AV112</f>
        <v>0</v>
      </c>
      <c r="AX31" s="24">
        <f>$B$4*'Revenues-Costs'!AW112</f>
        <v>0</v>
      </c>
      <c r="AY31" s="24">
        <f>$B$4*'Revenues-Costs'!AX112</f>
        <v>0</v>
      </c>
      <c r="AZ31" s="24">
        <f>$B$4*'Revenues-Costs'!AY112</f>
        <v>0</v>
      </c>
      <c r="BA31" s="24">
        <f>$B$4*'Revenues-Costs'!AZ112</f>
        <v>0</v>
      </c>
      <c r="BB31" s="24">
        <f>$B$4*'Revenues-Costs'!BA112</f>
        <v>0</v>
      </c>
      <c r="BC31" s="24">
        <f>$B$4*'Revenues-Costs'!BB112</f>
        <v>0</v>
      </c>
      <c r="BD31" s="24">
        <f>$B$4*'Revenues-Costs'!BC112</f>
        <v>0</v>
      </c>
      <c r="BE31" s="24">
        <f>$B$4*'Revenues-Costs'!BD112</f>
        <v>0</v>
      </c>
      <c r="BF31" s="24">
        <f>$B$4*'Revenues-Costs'!BE112</f>
        <v>0</v>
      </c>
      <c r="BG31" s="24">
        <f>$B$4*'Revenues-Costs'!BF112</f>
        <v>0</v>
      </c>
      <c r="BH31" s="24">
        <f>$B$4*'Revenues-Costs'!BG112</f>
        <v>0</v>
      </c>
      <c r="BI31" s="24">
        <f>$B$4*'Revenues-Costs'!BH112</f>
        <v>0</v>
      </c>
      <c r="BJ31" s="24">
        <f>$B$4*'Revenues-Costs'!BI112</f>
        <v>0</v>
      </c>
      <c r="BK31" s="24">
        <f>$B$4*'Revenues-Costs'!BJ112</f>
        <v>0</v>
      </c>
      <c r="BL31" s="24">
        <f>$B$4*'Revenues-Costs'!BK112</f>
        <v>0</v>
      </c>
      <c r="BM31" s="24">
        <f>$B$4*'Revenues-Costs'!BL112</f>
        <v>0</v>
      </c>
      <c r="BN31" s="24">
        <f>$B$4*'Revenues-Costs'!BM112</f>
        <v>0</v>
      </c>
      <c r="BO31" s="24">
        <f>$B$4*'Revenues-Costs'!BN112</f>
        <v>0</v>
      </c>
      <c r="BP31" s="24">
        <f>$B$4*'Revenues-Costs'!BO112</f>
        <v>0</v>
      </c>
      <c r="BQ31" s="24">
        <f>$B$4*'Revenues-Costs'!BP112</f>
        <v>0</v>
      </c>
      <c r="BR31" s="24">
        <f>$B$4*'Revenues-Costs'!BQ112</f>
        <v>0</v>
      </c>
      <c r="BS31" s="24">
        <f>$B$4*'Revenues-Costs'!BR112</f>
        <v>0</v>
      </c>
      <c r="BT31" s="24">
        <f>$B$4*'Revenues-Costs'!BS112</f>
        <v>0</v>
      </c>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row>
    <row r="32" spans="1:141">
      <c r="E32" s="2"/>
      <c r="F32" s="1">
        <v>28</v>
      </c>
      <c r="H32" s="3"/>
      <c r="I32" s="1" t="str">
        <f>+'Revenues-Costs'!H32</f>
        <v>Customer 1</v>
      </c>
      <c r="M32" s="24">
        <f>$B$4*'Revenues-Costs'!L113</f>
        <v>0</v>
      </c>
      <c r="N32" s="24">
        <f>$B$4*'Revenues-Costs'!M113</f>
        <v>0</v>
      </c>
      <c r="O32" s="24">
        <f>$B$4*'Revenues-Costs'!N113</f>
        <v>0</v>
      </c>
      <c r="P32" s="24">
        <f>$B$4*'Revenues-Costs'!O113</f>
        <v>0</v>
      </c>
      <c r="Q32" s="24">
        <f>$B$4*'Revenues-Costs'!P113</f>
        <v>0</v>
      </c>
      <c r="R32" s="24">
        <f>$B$4*'Revenues-Costs'!Q113</f>
        <v>0</v>
      </c>
      <c r="S32" s="24">
        <f>$B$4*'Revenues-Costs'!R113</f>
        <v>0</v>
      </c>
      <c r="T32" s="24">
        <f>$B$4*'Revenues-Costs'!S113</f>
        <v>0</v>
      </c>
      <c r="U32" s="24">
        <f>$B$4*'Revenues-Costs'!T113</f>
        <v>0</v>
      </c>
      <c r="V32" s="24">
        <f>$B$4*'Revenues-Costs'!U113</f>
        <v>0</v>
      </c>
      <c r="W32" s="24">
        <f>$B$4*'Revenues-Costs'!V113</f>
        <v>0</v>
      </c>
      <c r="X32" s="24">
        <f>$B$4*'Revenues-Costs'!W113</f>
        <v>0</v>
      </c>
      <c r="Y32" s="24">
        <f>$B$4*'Revenues-Costs'!X113</f>
        <v>0</v>
      </c>
      <c r="Z32" s="24">
        <f>$B$4*'Revenues-Costs'!Y113</f>
        <v>0</v>
      </c>
      <c r="AA32" s="24">
        <f>$B$4*'Revenues-Costs'!Z113</f>
        <v>0</v>
      </c>
      <c r="AB32" s="24">
        <f>$B$4*'Revenues-Costs'!AA113</f>
        <v>0</v>
      </c>
      <c r="AC32" s="24">
        <f>$B$4*'Revenues-Costs'!AB113</f>
        <v>3775</v>
      </c>
      <c r="AD32" s="24">
        <f>$B$4*'Revenues-Costs'!AC113</f>
        <v>4152.5</v>
      </c>
      <c r="AE32" s="24">
        <f>$B$4*'Revenues-Costs'!AD113</f>
        <v>4567.7500000000009</v>
      </c>
      <c r="AF32" s="24">
        <f>$B$4*'Revenues-Costs'!AE113</f>
        <v>5024.5250000000015</v>
      </c>
      <c r="AG32" s="24">
        <f>$B$4*'Revenues-Costs'!AF113</f>
        <v>5526.9775000000027</v>
      </c>
      <c r="AH32" s="24">
        <f>$B$4*'Revenues-Costs'!AG113</f>
        <v>6079.675250000003</v>
      </c>
      <c r="AI32" s="24">
        <f>$B$4*'Revenues-Costs'!AH113</f>
        <v>6687.6427750000048</v>
      </c>
      <c r="AJ32" s="24">
        <f>$B$4*'Revenues-Costs'!AI113</f>
        <v>7356.4070525000052</v>
      </c>
      <c r="AK32" s="24">
        <f>$B$4*'Revenues-Costs'!AJ113</f>
        <v>8092.047757750006</v>
      </c>
      <c r="AL32" s="24">
        <f>$B$4*'Revenues-Costs'!AK113</f>
        <v>8901.2525335250066</v>
      </c>
      <c r="AM32" s="24">
        <f>$B$4*'Revenues-Costs'!AL113</f>
        <v>9791.3777868775105</v>
      </c>
      <c r="AN32" s="24">
        <f>$B$4*'Revenues-Costs'!AM113</f>
        <v>10770.515565565262</v>
      </c>
      <c r="AO32" s="24">
        <f>$B$4*'Revenues-Costs'!AN113</f>
        <v>11847.567122121789</v>
      </c>
      <c r="AP32" s="24">
        <f>$B$4*'Revenues-Costs'!AO113</f>
        <v>13032.323834333969</v>
      </c>
      <c r="AQ32" s="24">
        <f>$B$4*'Revenues-Costs'!AP113</f>
        <v>14335.556217767367</v>
      </c>
      <c r="AR32" s="24">
        <f>$B$4*'Revenues-Costs'!AQ113</f>
        <v>15769.111839544104</v>
      </c>
      <c r="AS32" s="24">
        <f>$B$4*'Revenues-Costs'!AR113</f>
        <v>17346.023023498517</v>
      </c>
      <c r="AT32" s="24">
        <f>$B$4*'Revenues-Costs'!AS113</f>
        <v>19080.62532584837</v>
      </c>
      <c r="AU32" s="24">
        <f>$B$4*'Revenues-Costs'!AT113</f>
        <v>20988.687858433208</v>
      </c>
      <c r="AV32" s="24">
        <f>$B$4*'Revenues-Costs'!AU113</f>
        <v>23087.556644276534</v>
      </c>
      <c r="AW32" s="24">
        <f>$B$4*'Revenues-Costs'!AV113</f>
        <v>25396.312308704186</v>
      </c>
      <c r="AX32" s="24">
        <f>$B$4*'Revenues-Costs'!AW113</f>
        <v>27935.943539574608</v>
      </c>
      <c r="AY32" s="24">
        <f>$B$4*'Revenues-Costs'!AX113</f>
        <v>30729.53789353207</v>
      </c>
      <c r="AZ32" s="24">
        <f>$B$4*'Revenues-Costs'!AY113</f>
        <v>33802.49168288528</v>
      </c>
      <c r="BA32" s="24">
        <f>$B$4*'Revenues-Costs'!AZ113</f>
        <v>37182.74085117381</v>
      </c>
      <c r="BB32" s="24">
        <f>$B$4*'Revenues-Costs'!BA113</f>
        <v>40901.014936291198</v>
      </c>
      <c r="BC32" s="24">
        <f>$B$4*'Revenues-Costs'!BB113</f>
        <v>44991.116429920316</v>
      </c>
      <c r="BD32" s="24">
        <f>$B$4*'Revenues-Costs'!BC113</f>
        <v>49490.228072912345</v>
      </c>
      <c r="BE32" s="24">
        <f>$B$4*'Revenues-Costs'!BD113</f>
        <v>54439.250880203588</v>
      </c>
      <c r="BF32" s="24">
        <f>$B$4*'Revenues-Costs'!BE113</f>
        <v>59883.175968223964</v>
      </c>
      <c r="BG32" s="24">
        <f>$B$4*'Revenues-Costs'!BF113</f>
        <v>65871.493565046359</v>
      </c>
      <c r="BH32" s="24">
        <f>$B$4*'Revenues-Costs'!BG113</f>
        <v>72458.642921551014</v>
      </c>
      <c r="BI32" s="24">
        <f>$B$4*'Revenues-Costs'!BH113</f>
        <v>79704.507213706122</v>
      </c>
      <c r="BJ32" s="24">
        <f>$B$4*'Revenues-Costs'!BI113</f>
        <v>87674.957935076731</v>
      </c>
      <c r="BK32" s="24">
        <f>$B$4*'Revenues-Costs'!BJ113</f>
        <v>96442.453728584413</v>
      </c>
      <c r="BL32" s="24">
        <f>$B$4*'Revenues-Costs'!BK113</f>
        <v>106086.69910144285</v>
      </c>
      <c r="BM32" s="24">
        <f>$B$4*'Revenues-Costs'!BL113</f>
        <v>116695.36901158714</v>
      </c>
      <c r="BN32" s="24">
        <f>$B$4*'Revenues-Costs'!BM113</f>
        <v>128364.90591274587</v>
      </c>
      <c r="BO32" s="24">
        <f>$B$4*'Revenues-Costs'!BN113</f>
        <v>141201.39650402049</v>
      </c>
      <c r="BP32" s="24">
        <f>$B$4*'Revenues-Costs'!BO113</f>
        <v>155321.53615442256</v>
      </c>
      <c r="BQ32" s="24">
        <f>$B$4*'Revenues-Costs'!BP113</f>
        <v>170853.68976986484</v>
      </c>
      <c r="BR32" s="24">
        <f>$B$4*'Revenues-Costs'!BQ113</f>
        <v>187939.05874685134</v>
      </c>
      <c r="BS32" s="24">
        <f>$B$4*'Revenues-Costs'!BR113</f>
        <v>206732.96462153646</v>
      </c>
      <c r="BT32" s="24">
        <f>$B$4*'Revenues-Costs'!BS113</f>
        <v>227406.2610836901</v>
      </c>
    </row>
    <row r="33" spans="2:141">
      <c r="E33" s="2"/>
      <c r="F33" s="1">
        <v>29</v>
      </c>
      <c r="H33" s="3"/>
      <c r="I33" s="1" t="str">
        <f>+'Revenues-Costs'!H33</f>
        <v>Customer 2</v>
      </c>
      <c r="M33" s="24">
        <f>$B$4*'Revenues-Costs'!L114</f>
        <v>0</v>
      </c>
      <c r="N33" s="24">
        <f>$B$4*'Revenues-Costs'!M114</f>
        <v>0</v>
      </c>
      <c r="O33" s="24">
        <f>$B$4*'Revenues-Costs'!N114</f>
        <v>0</v>
      </c>
      <c r="P33" s="24">
        <f>$B$4*'Revenues-Costs'!O114</f>
        <v>0</v>
      </c>
      <c r="Q33" s="24">
        <f>$B$4*'Revenues-Costs'!P114</f>
        <v>0</v>
      </c>
      <c r="R33" s="24">
        <f>$B$4*'Revenues-Costs'!Q114</f>
        <v>0</v>
      </c>
      <c r="S33" s="24">
        <f>$B$4*'Revenues-Costs'!R114</f>
        <v>0</v>
      </c>
      <c r="T33" s="24">
        <f>$B$4*'Revenues-Costs'!S114</f>
        <v>0</v>
      </c>
      <c r="U33" s="24">
        <f>$B$4*'Revenues-Costs'!T114</f>
        <v>0</v>
      </c>
      <c r="V33" s="24">
        <f>$B$4*'Revenues-Costs'!U114</f>
        <v>0</v>
      </c>
      <c r="W33" s="24">
        <f>$B$4*'Revenues-Costs'!V114</f>
        <v>0</v>
      </c>
      <c r="X33" s="24">
        <f>$B$4*'Revenues-Costs'!W114</f>
        <v>0</v>
      </c>
      <c r="Y33" s="24">
        <f>$B$4*'Revenues-Costs'!X114</f>
        <v>0</v>
      </c>
      <c r="Z33" s="24">
        <f>$B$4*'Revenues-Costs'!Y114</f>
        <v>0</v>
      </c>
      <c r="AA33" s="24">
        <f>$B$4*'Revenues-Costs'!Z114</f>
        <v>0</v>
      </c>
      <c r="AB33" s="24">
        <f>$B$4*'Revenues-Costs'!AA114</f>
        <v>0</v>
      </c>
      <c r="AC33" s="24">
        <f>$B$4*'Revenues-Costs'!AB114</f>
        <v>0</v>
      </c>
      <c r="AD33" s="24">
        <f>$B$4*'Revenues-Costs'!AC114</f>
        <v>0</v>
      </c>
      <c r="AE33" s="24">
        <f>$B$4*'Revenues-Costs'!AD114</f>
        <v>0</v>
      </c>
      <c r="AF33" s="24">
        <f>$B$4*'Revenues-Costs'!AE114</f>
        <v>3775</v>
      </c>
      <c r="AG33" s="24">
        <f>$B$4*'Revenues-Costs'!AF114</f>
        <v>4152.5</v>
      </c>
      <c r="AH33" s="24">
        <f>$B$4*'Revenues-Costs'!AG114</f>
        <v>4567.7500000000009</v>
      </c>
      <c r="AI33" s="24">
        <f>$B$4*'Revenues-Costs'!AH114</f>
        <v>5024.5250000000015</v>
      </c>
      <c r="AJ33" s="24">
        <f>$B$4*'Revenues-Costs'!AI114</f>
        <v>5526.9775000000027</v>
      </c>
      <c r="AK33" s="24">
        <f>$B$4*'Revenues-Costs'!AJ114</f>
        <v>6079.675250000003</v>
      </c>
      <c r="AL33" s="24">
        <f>$B$4*'Revenues-Costs'!AK114</f>
        <v>6687.6427750000048</v>
      </c>
      <c r="AM33" s="24">
        <f>$B$4*'Revenues-Costs'!AL114</f>
        <v>7356.4070525000052</v>
      </c>
      <c r="AN33" s="24">
        <f>$B$4*'Revenues-Costs'!AM114</f>
        <v>8092.047757750006</v>
      </c>
      <c r="AO33" s="24">
        <f>$B$4*'Revenues-Costs'!AN114</f>
        <v>8901.2525335250066</v>
      </c>
      <c r="AP33" s="24">
        <f>$B$4*'Revenues-Costs'!AO114</f>
        <v>9791.3777868775105</v>
      </c>
      <c r="AQ33" s="24">
        <f>$B$4*'Revenues-Costs'!AP114</f>
        <v>10770.515565565262</v>
      </c>
      <c r="AR33" s="24">
        <f>$B$4*'Revenues-Costs'!AQ114</f>
        <v>11847.567122121789</v>
      </c>
      <c r="AS33" s="24">
        <f>$B$4*'Revenues-Costs'!AR114</f>
        <v>13032.323834333969</v>
      </c>
      <c r="AT33" s="24">
        <f>$B$4*'Revenues-Costs'!AS114</f>
        <v>14335.556217767367</v>
      </c>
      <c r="AU33" s="24">
        <f>$B$4*'Revenues-Costs'!AT114</f>
        <v>15769.111839544104</v>
      </c>
      <c r="AV33" s="24">
        <f>$B$4*'Revenues-Costs'!AU114</f>
        <v>17346.023023498517</v>
      </c>
      <c r="AW33" s="24">
        <f>$B$4*'Revenues-Costs'!AV114</f>
        <v>19080.62532584837</v>
      </c>
      <c r="AX33" s="24">
        <f>$B$4*'Revenues-Costs'!AW114</f>
        <v>20988.687858433208</v>
      </c>
      <c r="AY33" s="24">
        <f>$B$4*'Revenues-Costs'!AX114</f>
        <v>23087.556644276534</v>
      </c>
      <c r="AZ33" s="24">
        <f>$B$4*'Revenues-Costs'!AY114</f>
        <v>25396.312308704186</v>
      </c>
      <c r="BA33" s="24">
        <f>$B$4*'Revenues-Costs'!AZ114</f>
        <v>27935.943539574608</v>
      </c>
      <c r="BB33" s="24">
        <f>$B$4*'Revenues-Costs'!BA114</f>
        <v>30729.53789353207</v>
      </c>
      <c r="BC33" s="24">
        <f>$B$4*'Revenues-Costs'!BB114</f>
        <v>33802.49168288528</v>
      </c>
      <c r="BD33" s="24">
        <f>$B$4*'Revenues-Costs'!BC114</f>
        <v>37182.74085117381</v>
      </c>
      <c r="BE33" s="24">
        <f>$B$4*'Revenues-Costs'!BD114</f>
        <v>40901.014936291198</v>
      </c>
      <c r="BF33" s="24">
        <f>$B$4*'Revenues-Costs'!BE114</f>
        <v>44991.116429920316</v>
      </c>
      <c r="BG33" s="24">
        <f>$B$4*'Revenues-Costs'!BF114</f>
        <v>49490.228072912345</v>
      </c>
      <c r="BH33" s="24">
        <f>$B$4*'Revenues-Costs'!BG114</f>
        <v>54439.250880203588</v>
      </c>
      <c r="BI33" s="24">
        <f>$B$4*'Revenues-Costs'!BH114</f>
        <v>59883.175968223964</v>
      </c>
      <c r="BJ33" s="24">
        <f>$B$4*'Revenues-Costs'!BI114</f>
        <v>65871.493565046359</v>
      </c>
      <c r="BK33" s="24">
        <f>$B$4*'Revenues-Costs'!BJ114</f>
        <v>72458.642921551014</v>
      </c>
      <c r="BL33" s="24">
        <f>$B$4*'Revenues-Costs'!BK114</f>
        <v>79704.507213706122</v>
      </c>
      <c r="BM33" s="24">
        <f>$B$4*'Revenues-Costs'!BL114</f>
        <v>87674.957935076731</v>
      </c>
      <c r="BN33" s="24">
        <f>$B$4*'Revenues-Costs'!BM114</f>
        <v>96442.453728584413</v>
      </c>
      <c r="BO33" s="24">
        <f>$B$4*'Revenues-Costs'!BN114</f>
        <v>106086.69910144285</v>
      </c>
      <c r="BP33" s="24">
        <f>$B$4*'Revenues-Costs'!BO114</f>
        <v>116695.36901158714</v>
      </c>
      <c r="BQ33" s="24">
        <f>$B$4*'Revenues-Costs'!BP114</f>
        <v>128364.90591274587</v>
      </c>
      <c r="BR33" s="24">
        <f>$B$4*'Revenues-Costs'!BQ114</f>
        <v>141201.39650402049</v>
      </c>
      <c r="BS33" s="24">
        <f>$B$4*'Revenues-Costs'!BR114</f>
        <v>155321.53615442256</v>
      </c>
      <c r="BT33" s="24">
        <f>$B$4*'Revenues-Costs'!BS114</f>
        <v>170853.68976986484</v>
      </c>
    </row>
    <row r="34" spans="2:141" s="20" customFormat="1">
      <c r="B34" s="19"/>
      <c r="E34" s="19"/>
      <c r="F34" s="1">
        <v>30</v>
      </c>
      <c r="G34" s="1"/>
      <c r="H34" s="3"/>
      <c r="I34" s="1" t="str">
        <f>+'Revenues-Costs'!H34</f>
        <v>Customer 3</v>
      </c>
      <c r="J34" s="1"/>
      <c r="K34" s="1"/>
      <c r="L34" s="1"/>
      <c r="M34" s="24">
        <f>$B$4*'Revenues-Costs'!L115</f>
        <v>0</v>
      </c>
      <c r="N34" s="24">
        <f>$B$4*'Revenues-Costs'!M115</f>
        <v>0</v>
      </c>
      <c r="O34" s="24">
        <f>$B$4*'Revenues-Costs'!N115</f>
        <v>0</v>
      </c>
      <c r="P34" s="24">
        <f>$B$4*'Revenues-Costs'!O115</f>
        <v>0</v>
      </c>
      <c r="Q34" s="24">
        <f>$B$4*'Revenues-Costs'!P115</f>
        <v>0</v>
      </c>
      <c r="R34" s="24">
        <f>$B$4*'Revenues-Costs'!Q115</f>
        <v>0</v>
      </c>
      <c r="S34" s="24">
        <f>$B$4*'Revenues-Costs'!R115</f>
        <v>0</v>
      </c>
      <c r="T34" s="24">
        <f>$B$4*'Revenues-Costs'!S115</f>
        <v>0</v>
      </c>
      <c r="U34" s="24">
        <f>$B$4*'Revenues-Costs'!T115</f>
        <v>0</v>
      </c>
      <c r="V34" s="24">
        <f>$B$4*'Revenues-Costs'!U115</f>
        <v>0</v>
      </c>
      <c r="W34" s="24">
        <f>$B$4*'Revenues-Costs'!V115</f>
        <v>0</v>
      </c>
      <c r="X34" s="24">
        <f>$B$4*'Revenues-Costs'!W115</f>
        <v>0</v>
      </c>
      <c r="Y34" s="24">
        <f>$B$4*'Revenues-Costs'!X115</f>
        <v>0</v>
      </c>
      <c r="Z34" s="24">
        <f>$B$4*'Revenues-Costs'!Y115</f>
        <v>0</v>
      </c>
      <c r="AA34" s="24">
        <f>$B$4*'Revenues-Costs'!Z115</f>
        <v>0</v>
      </c>
      <c r="AB34" s="24">
        <f>$B$4*'Revenues-Costs'!AA115</f>
        <v>0</v>
      </c>
      <c r="AC34" s="24">
        <f>$B$4*'Revenues-Costs'!AB115</f>
        <v>0</v>
      </c>
      <c r="AD34" s="24">
        <f>$B$4*'Revenues-Costs'!AC115</f>
        <v>0</v>
      </c>
      <c r="AE34" s="24">
        <f>$B$4*'Revenues-Costs'!AD115</f>
        <v>0</v>
      </c>
      <c r="AF34" s="24">
        <f>$B$4*'Revenues-Costs'!AE115</f>
        <v>0</v>
      </c>
      <c r="AG34" s="24">
        <f>$B$4*'Revenues-Costs'!AF115</f>
        <v>0</v>
      </c>
      <c r="AH34" s="24">
        <f>$B$4*'Revenues-Costs'!AG115</f>
        <v>0</v>
      </c>
      <c r="AI34" s="24">
        <f>$B$4*'Revenues-Costs'!AH115</f>
        <v>7550</v>
      </c>
      <c r="AJ34" s="24">
        <f>$B$4*'Revenues-Costs'!AI115</f>
        <v>8305</v>
      </c>
      <c r="AK34" s="24">
        <f>$B$4*'Revenues-Costs'!AJ115</f>
        <v>9135.5000000000018</v>
      </c>
      <c r="AL34" s="24">
        <f>$B$4*'Revenues-Costs'!AK115</f>
        <v>10049.050000000003</v>
      </c>
      <c r="AM34" s="24">
        <f>$B$4*'Revenues-Costs'!AL115</f>
        <v>11053.955000000005</v>
      </c>
      <c r="AN34" s="24">
        <f>$B$4*'Revenues-Costs'!AM115</f>
        <v>12159.350500000006</v>
      </c>
      <c r="AO34" s="24">
        <f>$B$4*'Revenues-Costs'!AN115</f>
        <v>13375.28555000001</v>
      </c>
      <c r="AP34" s="24">
        <f>$B$4*'Revenues-Costs'!AO115</f>
        <v>14712.81410500001</v>
      </c>
      <c r="AQ34" s="24">
        <f>$B$4*'Revenues-Costs'!AP115</f>
        <v>16184.095515500012</v>
      </c>
      <c r="AR34" s="24">
        <f>$B$4*'Revenues-Costs'!AQ115</f>
        <v>17802.505067050013</v>
      </c>
      <c r="AS34" s="24">
        <f>$B$4*'Revenues-Costs'!AR115</f>
        <v>19582.755573755021</v>
      </c>
      <c r="AT34" s="24">
        <f>$B$4*'Revenues-Costs'!AS115</f>
        <v>21541.031131130523</v>
      </c>
      <c r="AU34" s="24">
        <f>$B$4*'Revenues-Costs'!AT115</f>
        <v>23695.134244243578</v>
      </c>
      <c r="AV34" s="24">
        <f>$B$4*'Revenues-Costs'!AU115</f>
        <v>26064.647668667938</v>
      </c>
      <c r="AW34" s="24">
        <f>$B$4*'Revenues-Costs'!AV115</f>
        <v>28671.112435534735</v>
      </c>
      <c r="AX34" s="24">
        <f>$B$4*'Revenues-Costs'!AW115</f>
        <v>31538.223679088209</v>
      </c>
      <c r="AY34" s="24">
        <f>$B$4*'Revenues-Costs'!AX115</f>
        <v>34692.046046997035</v>
      </c>
      <c r="AZ34" s="24">
        <f>$B$4*'Revenues-Costs'!AY115</f>
        <v>38161.250651696741</v>
      </c>
      <c r="BA34" s="24">
        <f>$B$4*'Revenues-Costs'!AZ115</f>
        <v>41977.375716866416</v>
      </c>
      <c r="BB34" s="24">
        <f>$B$4*'Revenues-Costs'!BA115</f>
        <v>46175.113288553068</v>
      </c>
      <c r="BC34" s="24">
        <f>$B$4*'Revenues-Costs'!BB115</f>
        <v>50792.624617408372</v>
      </c>
      <c r="BD34" s="24">
        <f>$B$4*'Revenues-Costs'!BC115</f>
        <v>55871.887079149215</v>
      </c>
      <c r="BE34" s="24">
        <f>$B$4*'Revenues-Costs'!BD115</f>
        <v>61459.075787064139</v>
      </c>
      <c r="BF34" s="24">
        <f>$B$4*'Revenues-Costs'!BE115</f>
        <v>67604.98336577056</v>
      </c>
      <c r="BG34" s="24">
        <f>$B$4*'Revenues-Costs'!BF115</f>
        <v>74365.481702347621</v>
      </c>
      <c r="BH34" s="24">
        <f>$B$4*'Revenues-Costs'!BG115</f>
        <v>81802.029872582396</v>
      </c>
      <c r="BI34" s="24">
        <f>$B$4*'Revenues-Costs'!BH115</f>
        <v>89982.232859840631</v>
      </c>
      <c r="BJ34" s="24">
        <f>$B$4*'Revenues-Costs'!BI115</f>
        <v>98980.45614582469</v>
      </c>
      <c r="BK34" s="24">
        <f>$B$4*'Revenues-Costs'!BJ115</f>
        <v>108878.50176040718</v>
      </c>
      <c r="BL34" s="24">
        <f>$B$4*'Revenues-Costs'!BK115</f>
        <v>119766.35193644793</v>
      </c>
      <c r="BM34" s="24">
        <f>$B$4*'Revenues-Costs'!BL115</f>
        <v>131742.98713009272</v>
      </c>
      <c r="BN34" s="24">
        <f>$B$4*'Revenues-Costs'!BM115</f>
        <v>144917.28584310203</v>
      </c>
      <c r="BO34" s="24">
        <f>$B$4*'Revenues-Costs'!BN115</f>
        <v>159409.01442741224</v>
      </c>
      <c r="BP34" s="24">
        <f>$B$4*'Revenues-Costs'!BO115</f>
        <v>175349.91587015346</v>
      </c>
      <c r="BQ34" s="24">
        <f>$B$4*'Revenues-Costs'!BP115</f>
        <v>192884.90745716883</v>
      </c>
      <c r="BR34" s="24">
        <f>$B$4*'Revenues-Costs'!BQ115</f>
        <v>212173.3982028857</v>
      </c>
      <c r="BS34" s="24">
        <f>$B$4*'Revenues-Costs'!BR115</f>
        <v>233390.73802317429</v>
      </c>
      <c r="BT34" s="24">
        <f>$B$4*'Revenues-Costs'!BS115</f>
        <v>256729.81182549175</v>
      </c>
    </row>
    <row r="35" spans="2:141" s="140" customFormat="1">
      <c r="B35" s="141"/>
      <c r="E35" s="141"/>
      <c r="F35" s="1">
        <v>31</v>
      </c>
      <c r="G35" s="1"/>
      <c r="H35" s="3"/>
      <c r="I35" s="1">
        <f>+'Revenues-Costs'!H35</f>
        <v>0</v>
      </c>
      <c r="J35" s="1"/>
      <c r="K35" s="1"/>
      <c r="L35" s="1"/>
      <c r="M35" s="24">
        <f>$B$4*'Revenues-Costs'!L116</f>
        <v>0</v>
      </c>
      <c r="N35" s="24">
        <f>$B$4*'Revenues-Costs'!M116</f>
        <v>0</v>
      </c>
      <c r="O35" s="24">
        <f>$B$4*'Revenues-Costs'!N116</f>
        <v>0</v>
      </c>
      <c r="P35" s="24">
        <f>$B$4*'Revenues-Costs'!O116</f>
        <v>0</v>
      </c>
      <c r="Q35" s="24">
        <f>$B$4*'Revenues-Costs'!P116</f>
        <v>0</v>
      </c>
      <c r="R35" s="24">
        <f>$B$4*'Revenues-Costs'!Q116</f>
        <v>0</v>
      </c>
      <c r="S35" s="24">
        <f>$B$4*'Revenues-Costs'!R116</f>
        <v>0</v>
      </c>
      <c r="T35" s="24">
        <f>$B$4*'Revenues-Costs'!S116</f>
        <v>0</v>
      </c>
      <c r="U35" s="24">
        <f>$B$4*'Revenues-Costs'!T116</f>
        <v>0</v>
      </c>
      <c r="V35" s="24">
        <f>$B$4*'Revenues-Costs'!U116</f>
        <v>0</v>
      </c>
      <c r="W35" s="24">
        <f>$B$4*'Revenues-Costs'!V116</f>
        <v>0</v>
      </c>
      <c r="X35" s="24">
        <f>$B$4*'Revenues-Costs'!W116</f>
        <v>0</v>
      </c>
      <c r="Y35" s="24">
        <f>$B$4*'Revenues-Costs'!X116</f>
        <v>0</v>
      </c>
      <c r="Z35" s="24">
        <f>$B$4*'Revenues-Costs'!Y116</f>
        <v>0</v>
      </c>
      <c r="AA35" s="24">
        <f>$B$4*'Revenues-Costs'!Z116</f>
        <v>0</v>
      </c>
      <c r="AB35" s="24">
        <f>$B$4*'Revenues-Costs'!AA116</f>
        <v>0</v>
      </c>
      <c r="AC35" s="24">
        <f>$B$4*'Revenues-Costs'!AB116</f>
        <v>0</v>
      </c>
      <c r="AD35" s="24">
        <f>$B$4*'Revenues-Costs'!AC116</f>
        <v>0</v>
      </c>
      <c r="AE35" s="24">
        <f>$B$4*'Revenues-Costs'!AD116</f>
        <v>0</v>
      </c>
      <c r="AF35" s="24">
        <f>$B$4*'Revenues-Costs'!AE116</f>
        <v>0</v>
      </c>
      <c r="AG35" s="24">
        <f>$B$4*'Revenues-Costs'!AF116</f>
        <v>0</v>
      </c>
      <c r="AH35" s="24">
        <f>$B$4*'Revenues-Costs'!AG116</f>
        <v>0</v>
      </c>
      <c r="AI35" s="24">
        <f>$B$4*'Revenues-Costs'!AH116</f>
        <v>0</v>
      </c>
      <c r="AJ35" s="24">
        <f>$B$4*'Revenues-Costs'!AI116</f>
        <v>0</v>
      </c>
      <c r="AK35" s="24">
        <f>$B$4*'Revenues-Costs'!AJ116</f>
        <v>0</v>
      </c>
      <c r="AL35" s="24">
        <f>$B$4*'Revenues-Costs'!AK116</f>
        <v>0</v>
      </c>
      <c r="AM35" s="24">
        <f>$B$4*'Revenues-Costs'!AL116</f>
        <v>0</v>
      </c>
      <c r="AN35" s="24">
        <f>$B$4*'Revenues-Costs'!AM116</f>
        <v>0</v>
      </c>
      <c r="AO35" s="24">
        <f>$B$4*'Revenues-Costs'!AN116</f>
        <v>0</v>
      </c>
      <c r="AP35" s="24">
        <f>$B$4*'Revenues-Costs'!AO116</f>
        <v>0</v>
      </c>
      <c r="AQ35" s="24">
        <f>$B$4*'Revenues-Costs'!AP116</f>
        <v>0</v>
      </c>
      <c r="AR35" s="24">
        <f>$B$4*'Revenues-Costs'!AQ116</f>
        <v>0</v>
      </c>
      <c r="AS35" s="24">
        <f>$B$4*'Revenues-Costs'!AR116</f>
        <v>0</v>
      </c>
      <c r="AT35" s="24">
        <f>$B$4*'Revenues-Costs'!AS116</f>
        <v>0</v>
      </c>
      <c r="AU35" s="24">
        <f>$B$4*'Revenues-Costs'!AT116</f>
        <v>0</v>
      </c>
      <c r="AV35" s="24">
        <f>$B$4*'Revenues-Costs'!AU116</f>
        <v>0</v>
      </c>
      <c r="AW35" s="24">
        <f>$B$4*'Revenues-Costs'!AV116</f>
        <v>0</v>
      </c>
      <c r="AX35" s="24">
        <f>$B$4*'Revenues-Costs'!AW116</f>
        <v>0</v>
      </c>
      <c r="AY35" s="24">
        <f>$B$4*'Revenues-Costs'!AX116</f>
        <v>0</v>
      </c>
      <c r="AZ35" s="24">
        <f>$B$4*'Revenues-Costs'!AY116</f>
        <v>0</v>
      </c>
      <c r="BA35" s="24">
        <f>$B$4*'Revenues-Costs'!AZ116</f>
        <v>0</v>
      </c>
      <c r="BB35" s="24">
        <f>$B$4*'Revenues-Costs'!BA116</f>
        <v>0</v>
      </c>
      <c r="BC35" s="24">
        <f>$B$4*'Revenues-Costs'!BB116</f>
        <v>0</v>
      </c>
      <c r="BD35" s="24">
        <f>$B$4*'Revenues-Costs'!BC116</f>
        <v>0</v>
      </c>
      <c r="BE35" s="24">
        <f>$B$4*'Revenues-Costs'!BD116</f>
        <v>0</v>
      </c>
      <c r="BF35" s="24">
        <f>$B$4*'Revenues-Costs'!BE116</f>
        <v>0</v>
      </c>
      <c r="BG35" s="24">
        <f>$B$4*'Revenues-Costs'!BF116</f>
        <v>0</v>
      </c>
      <c r="BH35" s="24">
        <f>$B$4*'Revenues-Costs'!BG116</f>
        <v>0</v>
      </c>
      <c r="BI35" s="24">
        <f>$B$4*'Revenues-Costs'!BH116</f>
        <v>0</v>
      </c>
      <c r="BJ35" s="24">
        <f>$B$4*'Revenues-Costs'!BI116</f>
        <v>0</v>
      </c>
      <c r="BK35" s="24">
        <f>$B$4*'Revenues-Costs'!BJ116</f>
        <v>0</v>
      </c>
      <c r="BL35" s="24">
        <f>$B$4*'Revenues-Costs'!BK116</f>
        <v>0</v>
      </c>
      <c r="BM35" s="24">
        <f>$B$4*'Revenues-Costs'!BL116</f>
        <v>0</v>
      </c>
      <c r="BN35" s="24">
        <f>$B$4*'Revenues-Costs'!BM116</f>
        <v>0</v>
      </c>
      <c r="BO35" s="24">
        <f>$B$4*'Revenues-Costs'!BN116</f>
        <v>0</v>
      </c>
      <c r="BP35" s="24">
        <f>$B$4*'Revenues-Costs'!BO116</f>
        <v>0</v>
      </c>
      <c r="BQ35" s="24">
        <f>$B$4*'Revenues-Costs'!BP116</f>
        <v>0</v>
      </c>
      <c r="BR35" s="24">
        <f>$B$4*'Revenues-Costs'!BQ116</f>
        <v>0</v>
      </c>
      <c r="BS35" s="24">
        <f>$B$4*'Revenues-Costs'!BR116</f>
        <v>0</v>
      </c>
      <c r="BT35" s="24">
        <f>$B$4*'Revenues-Costs'!BS116</f>
        <v>0</v>
      </c>
    </row>
    <row r="36" spans="2:141" s="140" customFormat="1" ht="20" customHeight="1">
      <c r="B36" s="141"/>
      <c r="E36" s="141"/>
      <c r="F36" s="1">
        <v>32</v>
      </c>
      <c r="G36" s="1"/>
      <c r="H36" s="3"/>
      <c r="I36" s="1" t="str">
        <f>+'Revenues-Costs'!H36</f>
        <v>AUM</v>
      </c>
      <c r="J36" s="1"/>
      <c r="K36" s="1"/>
      <c r="L36" s="1"/>
      <c r="M36" s="24">
        <f>$B$4*'Revenues-Costs'!L117</f>
        <v>0</v>
      </c>
      <c r="N36" s="24">
        <f>$B$4*'Revenues-Costs'!M117</f>
        <v>0</v>
      </c>
      <c r="O36" s="24">
        <f>$B$4*'Revenues-Costs'!N117</f>
        <v>0</v>
      </c>
      <c r="P36" s="24">
        <f>$B$4*'Revenues-Costs'!O117</f>
        <v>0</v>
      </c>
      <c r="Q36" s="24">
        <f>$B$4*'Revenues-Costs'!P117</f>
        <v>0</v>
      </c>
      <c r="R36" s="24">
        <f>$B$4*'Revenues-Costs'!Q117</f>
        <v>0</v>
      </c>
      <c r="S36" s="24">
        <f>$B$4*'Revenues-Costs'!R117</f>
        <v>0</v>
      </c>
      <c r="T36" s="24">
        <f>$B$4*'Revenues-Costs'!S117</f>
        <v>0</v>
      </c>
      <c r="U36" s="24">
        <f>$B$4*'Revenues-Costs'!T117</f>
        <v>83.333333333333343</v>
      </c>
      <c r="V36" s="24">
        <f>$B$4*'Revenues-Costs'!U117</f>
        <v>83.333333333333343</v>
      </c>
      <c r="W36" s="24">
        <f>$B$4*'Revenues-Costs'!V117</f>
        <v>166.66666666666669</v>
      </c>
      <c r="X36" s="24">
        <f>$B$4*'Revenues-Costs'!W117</f>
        <v>250.00000000000003</v>
      </c>
      <c r="Y36" s="24">
        <f>$B$4*'Revenues-Costs'!X117</f>
        <v>416.66666666666669</v>
      </c>
      <c r="Z36" s="24">
        <f>$B$4*'Revenues-Costs'!Y117</f>
        <v>666.66666666666674</v>
      </c>
      <c r="AA36" s="24">
        <f>$B$4*'Revenues-Costs'!Z117</f>
        <v>1083.3333333333335</v>
      </c>
      <c r="AB36" s="24">
        <f>$B$4*'Revenues-Costs'!AA117</f>
        <v>1750</v>
      </c>
      <c r="AC36" s="24">
        <f>$B$4*'Revenues-Costs'!AB117</f>
        <v>2833.3333333333335</v>
      </c>
      <c r="AD36" s="24">
        <f>$B$4*'Revenues-Costs'!AC117</f>
        <v>4583.3333333333339</v>
      </c>
      <c r="AE36" s="24">
        <f>$B$4*'Revenues-Costs'!AD117</f>
        <v>7416.666666666667</v>
      </c>
      <c r="AF36" s="24">
        <f>$B$4*'Revenues-Costs'!AE117</f>
        <v>12000</v>
      </c>
      <c r="AG36" s="24">
        <f>$B$4*'Revenues-Costs'!AF117</f>
        <v>12600.000000000002</v>
      </c>
      <c r="AH36" s="24">
        <f>$B$4*'Revenues-Costs'!AG117</f>
        <v>13230.000000000002</v>
      </c>
      <c r="AI36" s="24">
        <f>$B$4*'Revenues-Costs'!AH117</f>
        <v>13891.500000000004</v>
      </c>
      <c r="AJ36" s="24">
        <f>$B$4*'Revenues-Costs'!AI117</f>
        <v>14586.075000000004</v>
      </c>
      <c r="AK36" s="24">
        <f>$B$4*'Revenues-Costs'!AJ117</f>
        <v>15315.378750000003</v>
      </c>
      <c r="AL36" s="24">
        <f>$B$4*'Revenues-Costs'!AK117</f>
        <v>16081.147687500006</v>
      </c>
      <c r="AM36" s="24">
        <f>$B$4*'Revenues-Costs'!AL117</f>
        <v>16885.205071875007</v>
      </c>
      <c r="AN36" s="24">
        <f>$B$4*'Revenues-Costs'!AM117</f>
        <v>17729.465325468758</v>
      </c>
      <c r="AO36" s="24">
        <f>$B$4*'Revenues-Costs'!AN117</f>
        <v>18615.938591742197</v>
      </c>
      <c r="AP36" s="24">
        <f>$B$4*'Revenues-Costs'!AO117</f>
        <v>19546.735521329309</v>
      </c>
      <c r="AQ36" s="24">
        <f>$B$4*'Revenues-Costs'!AP117</f>
        <v>20524.072297395775</v>
      </c>
      <c r="AR36" s="24">
        <f>$B$4*'Revenues-Costs'!AQ117</f>
        <v>21550.275912265563</v>
      </c>
      <c r="AS36" s="24">
        <f>$B$4*'Revenues-Costs'!AR117</f>
        <v>22627.789707878845</v>
      </c>
      <c r="AT36" s="24">
        <f>$B$4*'Revenues-Costs'!AS117</f>
        <v>23759.179193272787</v>
      </c>
      <c r="AU36" s="24">
        <f>$B$4*'Revenues-Costs'!AT117</f>
        <v>24947.13815293643</v>
      </c>
      <c r="AV36" s="24">
        <f>$B$4*'Revenues-Costs'!AU117</f>
        <v>26194.495060583253</v>
      </c>
      <c r="AW36" s="24">
        <f>$B$4*'Revenues-Costs'!AV117</f>
        <v>27504.219813612417</v>
      </c>
      <c r="AX36" s="24">
        <f>$B$4*'Revenues-Costs'!AW117</f>
        <v>28879.430804293039</v>
      </c>
      <c r="AY36" s="24">
        <f>$B$4*'Revenues-Costs'!AX117</f>
        <v>30323.402344507689</v>
      </c>
      <c r="AZ36" s="24">
        <f>$B$4*'Revenues-Costs'!AY117</f>
        <v>31839.572461733074</v>
      </c>
      <c r="BA36" s="24">
        <f>$B$4*'Revenues-Costs'!AZ117</f>
        <v>33431.55108481973</v>
      </c>
      <c r="BB36" s="24">
        <f>$B$4*'Revenues-Costs'!BA117</f>
        <v>35103.12863906072</v>
      </c>
      <c r="BC36" s="24">
        <f>$B$4*'Revenues-Costs'!BB117</f>
        <v>36858.285071013757</v>
      </c>
      <c r="BD36" s="24">
        <f>$B$4*'Revenues-Costs'!BC117</f>
        <v>38701.199324564448</v>
      </c>
      <c r="BE36" s="24">
        <f>$B$4*'Revenues-Costs'!BD117</f>
        <v>40636.259290792666</v>
      </c>
      <c r="BF36" s="24">
        <f>$B$4*'Revenues-Costs'!BE117</f>
        <v>42668.072255332307</v>
      </c>
      <c r="BG36" s="24">
        <f>$B$4*'Revenues-Costs'!BF117</f>
        <v>44801.475868098918</v>
      </c>
      <c r="BH36" s="24">
        <f>$B$4*'Revenues-Costs'!BG117</f>
        <v>47041.549661503865</v>
      </c>
      <c r="BI36" s="24">
        <f>$B$4*'Revenues-Costs'!BH117</f>
        <v>49393.627144579055</v>
      </c>
      <c r="BJ36" s="24">
        <f>$B$4*'Revenues-Costs'!BI117</f>
        <v>51863.308501808016</v>
      </c>
      <c r="BK36" s="24">
        <f>$B$4*'Revenues-Costs'!BJ117</f>
        <v>54456.473926898427</v>
      </c>
      <c r="BL36" s="24">
        <f>$B$4*'Revenues-Costs'!BK117</f>
        <v>57179.29762324335</v>
      </c>
      <c r="BM36" s="24">
        <f>$B$4*'Revenues-Costs'!BL117</f>
        <v>60038.262504405509</v>
      </c>
      <c r="BN36" s="24">
        <f>$B$4*'Revenues-Costs'!BM117</f>
        <v>63040.175629625781</v>
      </c>
      <c r="BO36" s="24">
        <f>$B$4*'Revenues-Costs'!BN117</f>
        <v>66192.184411107082</v>
      </c>
      <c r="BP36" s="24">
        <f>$B$4*'Revenues-Costs'!BO117</f>
        <v>69501.79363166244</v>
      </c>
      <c r="BQ36" s="24">
        <f>$B$4*'Revenues-Costs'!BP117</f>
        <v>72976.883313245547</v>
      </c>
      <c r="BR36" s="24">
        <f>$B$4*'Revenues-Costs'!BQ117</f>
        <v>76625.727478907836</v>
      </c>
      <c r="BS36" s="24">
        <f>$B$4*'Revenues-Costs'!BR117</f>
        <v>80457.013852853241</v>
      </c>
      <c r="BT36" s="24">
        <f>$B$4*'Revenues-Costs'!BS117</f>
        <v>84479.864545495904</v>
      </c>
    </row>
    <row r="37" spans="2:141" s="140" customFormat="1">
      <c r="B37" s="141"/>
      <c r="E37" s="141"/>
      <c r="F37" s="1">
        <v>33</v>
      </c>
      <c r="G37" s="1"/>
      <c r="H37" s="3"/>
      <c r="I37" s="1">
        <f>+'Revenues-Costs'!H37</f>
        <v>0</v>
      </c>
      <c r="J37" s="1"/>
      <c r="K37" s="1"/>
      <c r="L37" s="1"/>
      <c r="M37" s="24">
        <f>$B$4*'Revenues-Costs'!L118</f>
        <v>0</v>
      </c>
      <c r="N37" s="24">
        <f>$B$4*'Revenues-Costs'!M118</f>
        <v>0</v>
      </c>
      <c r="O37" s="24">
        <f>$B$4*'Revenues-Costs'!N118</f>
        <v>0</v>
      </c>
      <c r="P37" s="24">
        <f>$B$4*'Revenues-Costs'!O118</f>
        <v>0</v>
      </c>
      <c r="Q37" s="24">
        <f>$B$4*'Revenues-Costs'!P118</f>
        <v>0</v>
      </c>
      <c r="R37" s="24">
        <f>$B$4*'Revenues-Costs'!Q118</f>
        <v>0</v>
      </c>
      <c r="S37" s="24">
        <f>$B$4*'Revenues-Costs'!R118</f>
        <v>0</v>
      </c>
      <c r="T37" s="24">
        <f>$B$4*'Revenues-Costs'!S118</f>
        <v>0</v>
      </c>
      <c r="U37" s="24">
        <f>$B$4*'Revenues-Costs'!T118</f>
        <v>0</v>
      </c>
      <c r="V37" s="24">
        <f>$B$4*'Revenues-Costs'!U118</f>
        <v>0</v>
      </c>
      <c r="W37" s="24">
        <f>$B$4*'Revenues-Costs'!V118</f>
        <v>0</v>
      </c>
      <c r="X37" s="24">
        <f>$B$4*'Revenues-Costs'!W118</f>
        <v>0</v>
      </c>
      <c r="Y37" s="24">
        <f>$B$4*'Revenues-Costs'!X118</f>
        <v>0</v>
      </c>
      <c r="Z37" s="24">
        <f>$B$4*'Revenues-Costs'!Y118</f>
        <v>0</v>
      </c>
      <c r="AA37" s="24">
        <f>$B$4*'Revenues-Costs'!Z118</f>
        <v>0</v>
      </c>
      <c r="AB37" s="24">
        <f>$B$4*'Revenues-Costs'!AA118</f>
        <v>0</v>
      </c>
      <c r="AC37" s="24">
        <f>$B$4*'Revenues-Costs'!AB118</f>
        <v>0</v>
      </c>
      <c r="AD37" s="24">
        <f>$B$4*'Revenues-Costs'!AC118</f>
        <v>0</v>
      </c>
      <c r="AE37" s="24">
        <f>$B$4*'Revenues-Costs'!AD118</f>
        <v>0</v>
      </c>
      <c r="AF37" s="24">
        <f>$B$4*'Revenues-Costs'!AE118</f>
        <v>0</v>
      </c>
      <c r="AG37" s="24">
        <f>$B$4*'Revenues-Costs'!AF118</f>
        <v>0</v>
      </c>
      <c r="AH37" s="24">
        <f>$B$4*'Revenues-Costs'!AG118</f>
        <v>0</v>
      </c>
      <c r="AI37" s="24">
        <f>$B$4*'Revenues-Costs'!AH118</f>
        <v>0</v>
      </c>
      <c r="AJ37" s="24">
        <f>$B$4*'Revenues-Costs'!AI118</f>
        <v>0</v>
      </c>
      <c r="AK37" s="24">
        <f>$B$4*'Revenues-Costs'!AJ118</f>
        <v>0</v>
      </c>
      <c r="AL37" s="24">
        <f>$B$4*'Revenues-Costs'!AK118</f>
        <v>0</v>
      </c>
      <c r="AM37" s="24">
        <f>$B$4*'Revenues-Costs'!AL118</f>
        <v>0</v>
      </c>
      <c r="AN37" s="24">
        <f>$B$4*'Revenues-Costs'!AM118</f>
        <v>0</v>
      </c>
      <c r="AO37" s="24">
        <f>$B$4*'Revenues-Costs'!AN118</f>
        <v>0</v>
      </c>
      <c r="AP37" s="24">
        <f>$B$4*'Revenues-Costs'!AO118</f>
        <v>0</v>
      </c>
      <c r="AQ37" s="24">
        <f>$B$4*'Revenues-Costs'!AP118</f>
        <v>0</v>
      </c>
      <c r="AR37" s="24">
        <f>$B$4*'Revenues-Costs'!AQ118</f>
        <v>0</v>
      </c>
      <c r="AS37" s="24">
        <f>$B$4*'Revenues-Costs'!AR118</f>
        <v>0</v>
      </c>
      <c r="AT37" s="24">
        <f>$B$4*'Revenues-Costs'!AS118</f>
        <v>0</v>
      </c>
      <c r="AU37" s="24">
        <f>$B$4*'Revenues-Costs'!AT118</f>
        <v>0</v>
      </c>
      <c r="AV37" s="24">
        <f>$B$4*'Revenues-Costs'!AU118</f>
        <v>0</v>
      </c>
      <c r="AW37" s="24">
        <f>$B$4*'Revenues-Costs'!AV118</f>
        <v>0</v>
      </c>
      <c r="AX37" s="24">
        <f>$B$4*'Revenues-Costs'!AW118</f>
        <v>0</v>
      </c>
      <c r="AY37" s="24">
        <f>$B$4*'Revenues-Costs'!AX118</f>
        <v>0</v>
      </c>
      <c r="AZ37" s="24">
        <f>$B$4*'Revenues-Costs'!AY118</f>
        <v>0</v>
      </c>
      <c r="BA37" s="24">
        <f>$B$4*'Revenues-Costs'!AZ118</f>
        <v>0</v>
      </c>
      <c r="BB37" s="24">
        <f>$B$4*'Revenues-Costs'!BA118</f>
        <v>0</v>
      </c>
      <c r="BC37" s="24">
        <f>$B$4*'Revenues-Costs'!BB118</f>
        <v>0</v>
      </c>
      <c r="BD37" s="24">
        <f>$B$4*'Revenues-Costs'!BC118</f>
        <v>0</v>
      </c>
      <c r="BE37" s="24">
        <f>$B$4*'Revenues-Costs'!BD118</f>
        <v>0</v>
      </c>
      <c r="BF37" s="24">
        <f>$B$4*'Revenues-Costs'!BE118</f>
        <v>0</v>
      </c>
      <c r="BG37" s="24">
        <f>$B$4*'Revenues-Costs'!BF118</f>
        <v>0</v>
      </c>
      <c r="BH37" s="24">
        <f>$B$4*'Revenues-Costs'!BG118</f>
        <v>0</v>
      </c>
      <c r="BI37" s="24">
        <f>$B$4*'Revenues-Costs'!BH118</f>
        <v>0</v>
      </c>
      <c r="BJ37" s="24">
        <f>$B$4*'Revenues-Costs'!BI118</f>
        <v>0</v>
      </c>
      <c r="BK37" s="24">
        <f>$B$4*'Revenues-Costs'!BJ118</f>
        <v>0</v>
      </c>
      <c r="BL37" s="24">
        <f>$B$4*'Revenues-Costs'!BK118</f>
        <v>0</v>
      </c>
      <c r="BM37" s="24">
        <f>$B$4*'Revenues-Costs'!BL118</f>
        <v>0</v>
      </c>
      <c r="BN37" s="24">
        <f>$B$4*'Revenues-Costs'!BM118</f>
        <v>0</v>
      </c>
      <c r="BO37" s="24">
        <f>$B$4*'Revenues-Costs'!BN118</f>
        <v>0</v>
      </c>
      <c r="BP37" s="24">
        <f>$B$4*'Revenues-Costs'!BO118</f>
        <v>0</v>
      </c>
      <c r="BQ37" s="24">
        <f>$B$4*'Revenues-Costs'!BP118</f>
        <v>0</v>
      </c>
      <c r="BR37" s="24">
        <f>$B$4*'Revenues-Costs'!BQ118</f>
        <v>0</v>
      </c>
      <c r="BS37" s="24">
        <f>$B$4*'Revenues-Costs'!BR118</f>
        <v>0</v>
      </c>
      <c r="BT37" s="24">
        <f>$B$4*'Revenues-Costs'!BS118</f>
        <v>0</v>
      </c>
    </row>
    <row r="38" spans="2:141" s="140" customFormat="1">
      <c r="B38" s="141"/>
      <c r="E38" s="141"/>
      <c r="F38" s="1">
        <v>34</v>
      </c>
      <c r="G38" s="1"/>
      <c r="H38" s="3"/>
      <c r="I38" s="1" t="str">
        <f>+'Revenues-Costs'!H38</f>
        <v>Fees</v>
      </c>
      <c r="J38" s="1"/>
      <c r="K38" s="1"/>
      <c r="L38" s="1"/>
      <c r="M38" s="24">
        <f>$B$4*'Revenues-Costs'!L119</f>
        <v>0</v>
      </c>
      <c r="N38" s="24">
        <f>$B$4*'Revenues-Costs'!M119</f>
        <v>0</v>
      </c>
      <c r="O38" s="24">
        <f>$B$4*'Revenues-Costs'!N119</f>
        <v>0</v>
      </c>
      <c r="P38" s="24">
        <f>$B$4*'Revenues-Costs'!O119</f>
        <v>0</v>
      </c>
      <c r="Q38" s="24">
        <f>$B$4*'Revenues-Costs'!P119</f>
        <v>0</v>
      </c>
      <c r="R38" s="24">
        <f>$B$4*'Revenues-Costs'!Q119</f>
        <v>0</v>
      </c>
      <c r="S38" s="24">
        <f>$B$4*'Revenues-Costs'!R119</f>
        <v>0</v>
      </c>
      <c r="T38" s="24">
        <f>$B$4*'Revenues-Costs'!S119</f>
        <v>0</v>
      </c>
      <c r="U38" s="24">
        <f>$B$4*'Revenues-Costs'!T119</f>
        <v>230</v>
      </c>
      <c r="V38" s="24">
        <f>$B$4*'Revenues-Costs'!U119</f>
        <v>253.00000000000003</v>
      </c>
      <c r="W38" s="24">
        <f>$B$4*'Revenues-Costs'!V119</f>
        <v>278.30000000000007</v>
      </c>
      <c r="X38" s="24">
        <f>$B$4*'Revenues-Costs'!W119</f>
        <v>306.13000000000011</v>
      </c>
      <c r="Y38" s="24">
        <f>$B$4*'Revenues-Costs'!X119</f>
        <v>336.74300000000022</v>
      </c>
      <c r="Z38" s="24">
        <f>$B$4*'Revenues-Costs'!Y119</f>
        <v>370.41730000000018</v>
      </c>
      <c r="AA38" s="24">
        <f>$B$4*'Revenues-Costs'!Z119</f>
        <v>407.45903000000027</v>
      </c>
      <c r="AB38" s="24">
        <f>$B$4*'Revenues-Costs'!AA119</f>
        <v>448.20493300000032</v>
      </c>
      <c r="AC38" s="24">
        <f>$B$4*'Revenues-Costs'!AB119</f>
        <v>493.02542630000045</v>
      </c>
      <c r="AD38" s="24">
        <f>$B$4*'Revenues-Costs'!AC119</f>
        <v>542.32796893000057</v>
      </c>
      <c r="AE38" s="24">
        <f>$B$4*'Revenues-Costs'!AD119</f>
        <v>596.56076582300057</v>
      </c>
      <c r="AF38" s="24">
        <f>$B$4*'Revenues-Costs'!AE119</f>
        <v>656.21684240530067</v>
      </c>
      <c r="AG38" s="24">
        <f>$B$4*'Revenues-Costs'!AF119</f>
        <v>721.83852664583083</v>
      </c>
      <c r="AH38" s="24">
        <f>$B$4*'Revenues-Costs'!AG119</f>
        <v>794.02237931041384</v>
      </c>
      <c r="AI38" s="24">
        <f>$B$4*'Revenues-Costs'!AH119</f>
        <v>873.42461724145528</v>
      </c>
      <c r="AJ38" s="24">
        <f>$B$4*'Revenues-Costs'!AI119</f>
        <v>960.76707896560083</v>
      </c>
      <c r="AK38" s="24">
        <f>$B$4*'Revenues-Costs'!AJ119</f>
        <v>1056.8437868621611</v>
      </c>
      <c r="AL38" s="24">
        <f>$B$4*'Revenues-Costs'!AK119</f>
        <v>1162.5281655483773</v>
      </c>
      <c r="AM38" s="24">
        <f>$B$4*'Revenues-Costs'!AL119</f>
        <v>1278.7809821032151</v>
      </c>
      <c r="AN38" s="24">
        <f>$B$4*'Revenues-Costs'!AM119</f>
        <v>1406.6590803135368</v>
      </c>
      <c r="AO38" s="24">
        <f>$B$4*'Revenues-Costs'!AN119</f>
        <v>1547.3249883448905</v>
      </c>
      <c r="AP38" s="24">
        <f>$B$4*'Revenues-Costs'!AO119</f>
        <v>1702.0574871793797</v>
      </c>
      <c r="AQ38" s="24">
        <f>$B$4*'Revenues-Costs'!AP119</f>
        <v>1872.2632358973178</v>
      </c>
      <c r="AR38" s="24">
        <f>$B$4*'Revenues-Costs'!AQ119</f>
        <v>2059.4895594870495</v>
      </c>
      <c r="AS38" s="24">
        <f>$B$4*'Revenues-Costs'!AR119</f>
        <v>2265.4385154357551</v>
      </c>
      <c r="AT38" s="24">
        <f>$B$4*'Revenues-Costs'!AS119</f>
        <v>2491.9823669793304</v>
      </c>
      <c r="AU38" s="24">
        <f>$B$4*'Revenues-Costs'!AT119</f>
        <v>2741.1806036772637</v>
      </c>
      <c r="AV38" s="24">
        <f>$B$4*'Revenues-Costs'!AU119</f>
        <v>3015.2986640449908</v>
      </c>
      <c r="AW38" s="24">
        <f>$B$4*'Revenues-Costs'!AV119</f>
        <v>3316.8285304494898</v>
      </c>
      <c r="AX38" s="24">
        <f>$B$4*'Revenues-Costs'!AW119</f>
        <v>3648.5113834944395</v>
      </c>
      <c r="AY38" s="24">
        <f>$B$4*'Revenues-Costs'!AX119</f>
        <v>4013.3625218438838</v>
      </c>
      <c r="AZ38" s="24">
        <f>$B$4*'Revenues-Costs'!AY119</f>
        <v>4414.6987740282721</v>
      </c>
      <c r="BA38" s="24">
        <f>$B$4*'Revenues-Costs'!AZ119</f>
        <v>4856.1686514310995</v>
      </c>
      <c r="BB38" s="24">
        <f>$B$4*'Revenues-Costs'!BA119</f>
        <v>5341.7855165742094</v>
      </c>
      <c r="BC38" s="24">
        <f>$B$4*'Revenues-Costs'!BB119</f>
        <v>5875.9640682316312</v>
      </c>
      <c r="BD38" s="24">
        <f>$B$4*'Revenues-Costs'!BC119</f>
        <v>6463.5604750547946</v>
      </c>
      <c r="BE38" s="24">
        <f>$B$4*'Revenues-Costs'!BD119</f>
        <v>7109.9165225602756</v>
      </c>
      <c r="BF38" s="24">
        <f>$B$4*'Revenues-Costs'!BE119</f>
        <v>7820.9081748163044</v>
      </c>
      <c r="BG38" s="24">
        <f>$B$4*'Revenues-Costs'!BF119</f>
        <v>8602.9989922979348</v>
      </c>
      <c r="BH38" s="24">
        <f>$B$4*'Revenues-Costs'!BG119</f>
        <v>9463.2988915277292</v>
      </c>
      <c r="BI38" s="24">
        <f>$B$4*'Revenues-Costs'!BH119</f>
        <v>10409.628780680503</v>
      </c>
      <c r="BJ38" s="24">
        <f>$B$4*'Revenues-Costs'!BI119</f>
        <v>11450.591658748552</v>
      </c>
      <c r="BK38" s="24">
        <f>$B$4*'Revenues-Costs'!BJ119</f>
        <v>12595.650824623408</v>
      </c>
      <c r="BL38" s="24">
        <f>$B$4*'Revenues-Costs'!BK119</f>
        <v>13855.215907085751</v>
      </c>
      <c r="BM38" s="24">
        <f>$B$4*'Revenues-Costs'!BL119</f>
        <v>15240.737497794329</v>
      </c>
      <c r="BN38" s="24">
        <f>$B$4*'Revenues-Costs'!BM119</f>
        <v>16764.811247573762</v>
      </c>
      <c r="BO38" s="24">
        <f>$B$4*'Revenues-Costs'!BN119</f>
        <v>18441.29237233114</v>
      </c>
      <c r="BP38" s="24">
        <f>$B$4*'Revenues-Costs'!BO119</f>
        <v>20285.421609564255</v>
      </c>
      <c r="BQ38" s="24">
        <f>$B$4*'Revenues-Costs'!BP119</f>
        <v>22313.963770520684</v>
      </c>
      <c r="BR38" s="24">
        <f>$B$4*'Revenues-Costs'!BQ119</f>
        <v>24545.360147572748</v>
      </c>
      <c r="BS38" s="24">
        <f>$B$4*'Revenues-Costs'!BR119</f>
        <v>26999.896162330027</v>
      </c>
      <c r="BT38" s="24">
        <f>$B$4*'Revenues-Costs'!BS119</f>
        <v>29699.885778563035</v>
      </c>
    </row>
    <row r="39" spans="2:141" s="140" customFormat="1">
      <c r="B39" s="141"/>
      <c r="E39" s="141"/>
      <c r="F39" s="1">
        <v>35</v>
      </c>
      <c r="G39" s="1"/>
      <c r="H39" s="3"/>
      <c r="I39" s="1">
        <f>+'Revenues-Costs'!H39</f>
        <v>0</v>
      </c>
      <c r="J39" s="1"/>
      <c r="K39" s="1"/>
      <c r="L39" s="1"/>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row>
    <row r="40" spans="2:141" s="140" customFormat="1">
      <c r="B40" s="141"/>
      <c r="E40" s="141"/>
      <c r="F40" s="1">
        <v>36</v>
      </c>
      <c r="G40" s="1"/>
      <c r="H40" s="3" t="s">
        <v>63</v>
      </c>
      <c r="I40" s="1">
        <f>+'Revenues-Costs'!H40</f>
        <v>0</v>
      </c>
      <c r="J40" s="1"/>
      <c r="K40" s="1"/>
      <c r="L40" s="1"/>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141"/>
      <c r="BV40" s="141"/>
      <c r="BW40" s="141"/>
      <c r="BX40" s="141"/>
      <c r="BY40" s="141"/>
      <c r="BZ40" s="141"/>
      <c r="CA40" s="141"/>
      <c r="CB40" s="141"/>
      <c r="CC40" s="141"/>
      <c r="CD40" s="141"/>
      <c r="CE40" s="141"/>
      <c r="CF40" s="141"/>
      <c r="CG40" s="141"/>
      <c r="CH40" s="141"/>
      <c r="CI40" s="141"/>
      <c r="CJ40" s="141"/>
      <c r="CK40" s="141"/>
      <c r="CL40" s="141"/>
      <c r="CM40" s="141"/>
      <c r="CN40" s="141"/>
      <c r="CO40" s="141"/>
      <c r="CP40" s="141"/>
      <c r="CQ40" s="141"/>
      <c r="CR40" s="141"/>
      <c r="CS40" s="141"/>
      <c r="CT40" s="141"/>
      <c r="CU40" s="141"/>
      <c r="CV40" s="141"/>
      <c r="CW40" s="141"/>
      <c r="CX40" s="141"/>
      <c r="CY40" s="141"/>
      <c r="CZ40" s="141"/>
      <c r="DA40" s="141"/>
      <c r="DB40" s="141"/>
      <c r="DC40" s="141"/>
      <c r="DD40" s="141"/>
      <c r="DE40" s="141"/>
      <c r="DF40" s="141"/>
      <c r="DG40" s="141"/>
      <c r="DH40" s="141"/>
      <c r="DI40" s="141"/>
      <c r="DJ40" s="141"/>
      <c r="DK40" s="141"/>
      <c r="DL40" s="141"/>
      <c r="DM40" s="141"/>
      <c r="DN40" s="141"/>
      <c r="DO40" s="141"/>
      <c r="DP40" s="141"/>
      <c r="DQ40" s="141"/>
      <c r="DR40" s="141"/>
      <c r="DS40" s="141"/>
      <c r="DT40" s="141"/>
      <c r="DU40" s="141"/>
      <c r="DV40" s="141"/>
      <c r="DW40" s="141"/>
      <c r="DX40" s="141"/>
      <c r="DY40" s="141"/>
      <c r="DZ40" s="141"/>
      <c r="EA40" s="141"/>
      <c r="EB40" s="141"/>
      <c r="EC40" s="141"/>
      <c r="ED40" s="141"/>
      <c r="EE40" s="141"/>
      <c r="EF40" s="141"/>
      <c r="EG40" s="141"/>
      <c r="EH40" s="141"/>
      <c r="EI40" s="141"/>
      <c r="EJ40" s="141"/>
      <c r="EK40" s="141"/>
    </row>
    <row r="41" spans="2:141" s="140" customFormat="1">
      <c r="B41" s="141"/>
      <c r="E41" s="141"/>
      <c r="F41" s="1">
        <v>37</v>
      </c>
      <c r="G41" s="1"/>
      <c r="H41" s="102"/>
      <c r="I41" s="1" t="str">
        <f>+'Revenues-Costs'!H41</f>
        <v>Merchant A</v>
      </c>
      <c r="J41" s="1"/>
      <c r="K41" s="1"/>
      <c r="L41" s="1"/>
      <c r="M41" s="24">
        <f>$B$4*'Revenues-Costs'!L122</f>
        <v>0</v>
      </c>
      <c r="N41" s="24">
        <f>$B$4*'Revenues-Costs'!M122</f>
        <v>0</v>
      </c>
      <c r="O41" s="24">
        <f>$B$4*'Revenues-Costs'!N122</f>
        <v>0</v>
      </c>
      <c r="P41" s="24">
        <f>$B$4*'Revenues-Costs'!O122</f>
        <v>0</v>
      </c>
      <c r="Q41" s="24">
        <f>$B$4*'Revenues-Costs'!P122</f>
        <v>0</v>
      </c>
      <c r="R41" s="24">
        <f>$B$4*'Revenues-Costs'!Q122</f>
        <v>0</v>
      </c>
      <c r="S41" s="24">
        <f>$B$4*'Revenues-Costs'!R122</f>
        <v>0</v>
      </c>
      <c r="T41" s="24">
        <f>$B$4*'Revenues-Costs'!S122</f>
        <v>0</v>
      </c>
      <c r="U41" s="24">
        <f>$B$4*'Revenues-Costs'!T122</f>
        <v>10000</v>
      </c>
      <c r="V41" s="24">
        <f>$B$4*'Revenues-Costs'!U122</f>
        <v>10500</v>
      </c>
      <c r="W41" s="24">
        <f>$B$4*'Revenues-Costs'!V122</f>
        <v>11025</v>
      </c>
      <c r="X41" s="24">
        <f>$B$4*'Revenues-Costs'!W122</f>
        <v>11576.25</v>
      </c>
      <c r="Y41" s="24">
        <f>$B$4*'Revenues-Costs'!X122</f>
        <v>12155.0625</v>
      </c>
      <c r="Z41" s="24">
        <f>$B$4*'Revenues-Costs'!Y122</f>
        <v>12762.815625000001</v>
      </c>
      <c r="AA41" s="24">
        <f>$B$4*'Revenues-Costs'!Z122</f>
        <v>13400.956406250001</v>
      </c>
      <c r="AB41" s="24">
        <f>$B$4*'Revenues-Costs'!AA122</f>
        <v>14071.004226562502</v>
      </c>
      <c r="AC41" s="24">
        <f>$B$4*'Revenues-Costs'!AB122</f>
        <v>14774.554437890627</v>
      </c>
      <c r="AD41" s="24">
        <f>$B$4*'Revenues-Costs'!AC122</f>
        <v>15513.28215978516</v>
      </c>
      <c r="AE41" s="24">
        <f>$B$4*'Revenues-Costs'!AD122</f>
        <v>16288.946267774418</v>
      </c>
      <c r="AF41" s="24">
        <f>$B$4*'Revenues-Costs'!AE122</f>
        <v>17103.393581163138</v>
      </c>
      <c r="AG41" s="24">
        <f>$B$4*'Revenues-Costs'!AF122</f>
        <v>17958.563260221297</v>
      </c>
      <c r="AH41" s="24">
        <f>$B$4*'Revenues-Costs'!AG122</f>
        <v>18856.491423232364</v>
      </c>
      <c r="AI41" s="24">
        <f>$B$4*'Revenues-Costs'!AH122</f>
        <v>19799.315994393983</v>
      </c>
      <c r="AJ41" s="24">
        <f>$B$4*'Revenues-Costs'!AI122</f>
        <v>20789.281794113682</v>
      </c>
      <c r="AK41" s="24">
        <f>$B$4*'Revenues-Costs'!AJ122</f>
        <v>21828.745883819367</v>
      </c>
      <c r="AL41" s="24">
        <f>$B$4*'Revenues-Costs'!AK122</f>
        <v>22920.183178010335</v>
      </c>
      <c r="AM41" s="24">
        <f>$B$4*'Revenues-Costs'!AL122</f>
        <v>24066.192336910852</v>
      </c>
      <c r="AN41" s="24">
        <f>$B$4*'Revenues-Costs'!AM122</f>
        <v>25269.501953756397</v>
      </c>
      <c r="AO41" s="24">
        <f>$B$4*'Revenues-Costs'!AN122</f>
        <v>26532.977051444217</v>
      </c>
      <c r="AP41" s="24">
        <f>$B$4*'Revenues-Costs'!AO122</f>
        <v>27859.62590401643</v>
      </c>
      <c r="AQ41" s="24">
        <f>$B$4*'Revenues-Costs'!AP122</f>
        <v>29252.607199217251</v>
      </c>
      <c r="AR41" s="24">
        <f>$B$4*'Revenues-Costs'!AQ122</f>
        <v>30715.237559178116</v>
      </c>
      <c r="AS41" s="24">
        <f>$B$4*'Revenues-Costs'!AR122</f>
        <v>32250.999437137023</v>
      </c>
      <c r="AT41" s="24">
        <f>$B$4*'Revenues-Costs'!AS122</f>
        <v>33863.549408993873</v>
      </c>
      <c r="AU41" s="24">
        <f>$B$4*'Revenues-Costs'!AT122</f>
        <v>35556.726879443566</v>
      </c>
      <c r="AV41" s="24">
        <f>$B$4*'Revenues-Costs'!AU122</f>
        <v>37334.563223415746</v>
      </c>
      <c r="AW41" s="24">
        <f>$B$4*'Revenues-Costs'!AV122</f>
        <v>39201.291384586533</v>
      </c>
      <c r="AX41" s="24">
        <f>$B$4*'Revenues-Costs'!AW122</f>
        <v>41161.355953815859</v>
      </c>
      <c r="AY41" s="24">
        <f>$B$4*'Revenues-Costs'!AX122</f>
        <v>43219.423751506656</v>
      </c>
      <c r="AZ41" s="24">
        <f>$B$4*'Revenues-Costs'!AY122</f>
        <v>45380.394939081991</v>
      </c>
      <c r="BA41" s="24">
        <f>$B$4*'Revenues-Costs'!AZ122</f>
        <v>47649.414686036092</v>
      </c>
      <c r="BB41" s="24">
        <f>$B$4*'Revenues-Costs'!BA122</f>
        <v>50031.885420337901</v>
      </c>
      <c r="BC41" s="24">
        <f>$B$4*'Revenues-Costs'!BB122</f>
        <v>52533.479691354798</v>
      </c>
      <c r="BD41" s="24">
        <f>$B$4*'Revenues-Costs'!BC122</f>
        <v>55160.153675922542</v>
      </c>
      <c r="BE41" s="24">
        <f>$B$4*'Revenues-Costs'!BD122</f>
        <v>57918.161359718673</v>
      </c>
      <c r="BF41" s="24">
        <f>$B$4*'Revenues-Costs'!BE122</f>
        <v>60814.069427704613</v>
      </c>
      <c r="BG41" s="24">
        <f>$B$4*'Revenues-Costs'!BF122</f>
        <v>63854.772899089847</v>
      </c>
      <c r="BH41" s="24">
        <f>$B$4*'Revenues-Costs'!BG122</f>
        <v>67047.511544044348</v>
      </c>
      <c r="BI41" s="24">
        <f>$B$4*'Revenues-Costs'!BH122</f>
        <v>70399.887121246575</v>
      </c>
      <c r="BJ41" s="24">
        <f>$B$4*'Revenues-Costs'!BI122</f>
        <v>73919.881477308911</v>
      </c>
      <c r="BK41" s="24">
        <f>$B$4*'Revenues-Costs'!BJ122</f>
        <v>77615.875551174366</v>
      </c>
      <c r="BL41" s="24">
        <f>$B$4*'Revenues-Costs'!BK122</f>
        <v>81496.669328733085</v>
      </c>
      <c r="BM41" s="24">
        <f>$B$4*'Revenues-Costs'!BL122</f>
        <v>85571.502795169741</v>
      </c>
      <c r="BN41" s="24">
        <f>$B$4*'Revenues-Costs'!BM122</f>
        <v>89850.077934928238</v>
      </c>
      <c r="BO41" s="24">
        <f>$B$4*'Revenues-Costs'!BN122</f>
        <v>94342.581831674659</v>
      </c>
      <c r="BP41" s="24">
        <f>$B$4*'Revenues-Costs'!BO122</f>
        <v>99059.71092325839</v>
      </c>
      <c r="BQ41" s="24">
        <f>$B$4*'Revenues-Costs'!BP122</f>
        <v>104012.69646942131</v>
      </c>
      <c r="BR41" s="24">
        <f>$B$4*'Revenues-Costs'!BQ122</f>
        <v>109213.33129289238</v>
      </c>
      <c r="BS41" s="24">
        <f>$B$4*'Revenues-Costs'!BR122</f>
        <v>114673.997857537</v>
      </c>
      <c r="BT41" s="24">
        <f>$B$4*'Revenues-Costs'!BS122</f>
        <v>120407.69775041386</v>
      </c>
      <c r="BU41" s="141"/>
      <c r="BV41" s="141"/>
      <c r="BW41" s="141"/>
      <c r="BX41" s="141"/>
      <c r="BY41" s="141"/>
      <c r="BZ41" s="141"/>
      <c r="CA41" s="141"/>
      <c r="CB41" s="141"/>
      <c r="CC41" s="141"/>
      <c r="CD41" s="141"/>
      <c r="CE41" s="141"/>
      <c r="CF41" s="141"/>
      <c r="CG41" s="141"/>
      <c r="CH41" s="141"/>
      <c r="CI41" s="141"/>
      <c r="CJ41" s="141"/>
      <c r="CK41" s="141"/>
      <c r="CL41" s="141"/>
      <c r="CM41" s="141"/>
      <c r="CN41" s="141"/>
      <c r="CO41" s="141"/>
      <c r="CP41" s="141"/>
      <c r="CQ41" s="141"/>
      <c r="CR41" s="141"/>
      <c r="CS41" s="141"/>
      <c r="CT41" s="141"/>
      <c r="CU41" s="141"/>
      <c r="CV41" s="141"/>
      <c r="CW41" s="141"/>
      <c r="CX41" s="141"/>
      <c r="CY41" s="141"/>
      <c r="CZ41" s="141"/>
      <c r="DA41" s="141"/>
      <c r="DB41" s="141"/>
      <c r="DC41" s="141"/>
      <c r="DD41" s="141"/>
      <c r="DE41" s="141"/>
      <c r="DF41" s="141"/>
      <c r="DG41" s="141"/>
      <c r="DH41" s="141"/>
      <c r="DI41" s="141"/>
      <c r="DJ41" s="141"/>
      <c r="DK41" s="141"/>
      <c r="DL41" s="141"/>
      <c r="DM41" s="141"/>
      <c r="DN41" s="141"/>
      <c r="DO41" s="141"/>
      <c r="DP41" s="141"/>
      <c r="DQ41" s="141"/>
      <c r="DR41" s="141"/>
      <c r="DS41" s="141"/>
      <c r="DT41" s="141"/>
      <c r="DU41" s="141"/>
      <c r="DV41" s="141"/>
      <c r="DW41" s="141"/>
      <c r="DX41" s="141"/>
      <c r="DY41" s="141"/>
      <c r="DZ41" s="141"/>
      <c r="EA41" s="141"/>
      <c r="EB41" s="141"/>
      <c r="EC41" s="141"/>
      <c r="ED41" s="141"/>
      <c r="EE41" s="141"/>
      <c r="EF41" s="141"/>
      <c r="EG41" s="141"/>
      <c r="EH41" s="141"/>
      <c r="EI41" s="141"/>
      <c r="EJ41" s="141"/>
      <c r="EK41" s="141"/>
    </row>
    <row r="42" spans="2:141" s="103" customFormat="1">
      <c r="B42" s="27"/>
      <c r="E42" s="27"/>
      <c r="F42" s="1">
        <v>38</v>
      </c>
      <c r="G42" s="1"/>
      <c r="H42" s="102"/>
      <c r="I42" s="1" t="str">
        <f>+'Revenues-Costs'!H42</f>
        <v>Merchant B</v>
      </c>
      <c r="J42" s="1"/>
      <c r="K42" s="1"/>
      <c r="L42" s="1"/>
      <c r="M42" s="24">
        <f>$B$4*'Revenues-Costs'!L123</f>
        <v>0</v>
      </c>
      <c r="N42" s="24">
        <f>$B$4*'Revenues-Costs'!M123</f>
        <v>0</v>
      </c>
      <c r="O42" s="24">
        <f>$B$4*'Revenues-Costs'!N123</f>
        <v>0</v>
      </c>
      <c r="P42" s="24">
        <f>$B$4*'Revenues-Costs'!O123</f>
        <v>0</v>
      </c>
      <c r="Q42" s="24">
        <f>$B$4*'Revenues-Costs'!P123</f>
        <v>0</v>
      </c>
      <c r="R42" s="24">
        <f>$B$4*'Revenues-Costs'!Q123</f>
        <v>0</v>
      </c>
      <c r="S42" s="24">
        <f>$B$4*'Revenues-Costs'!R123</f>
        <v>0</v>
      </c>
      <c r="T42" s="24">
        <f>$B$4*'Revenues-Costs'!S123</f>
        <v>0</v>
      </c>
      <c r="U42" s="24">
        <f>$B$4*'Revenues-Costs'!T123</f>
        <v>0</v>
      </c>
      <c r="V42" s="24">
        <f>$B$4*'Revenues-Costs'!U123</f>
        <v>0</v>
      </c>
      <c r="W42" s="24">
        <f>$B$4*'Revenues-Costs'!V123</f>
        <v>0</v>
      </c>
      <c r="X42" s="24">
        <f>$B$4*'Revenues-Costs'!W123</f>
        <v>10000</v>
      </c>
      <c r="Y42" s="24">
        <f>$B$4*'Revenues-Costs'!X123</f>
        <v>11000</v>
      </c>
      <c r="Z42" s="24">
        <f>$B$4*'Revenues-Costs'!Y123</f>
        <v>12100.000000000002</v>
      </c>
      <c r="AA42" s="24">
        <f>$B$4*'Revenues-Costs'!Z123</f>
        <v>13310.000000000004</v>
      </c>
      <c r="AB42" s="24">
        <f>$B$4*'Revenues-Costs'!AA123</f>
        <v>14641.000000000005</v>
      </c>
      <c r="AC42" s="24">
        <f>$B$4*'Revenues-Costs'!AB123</f>
        <v>16105.100000000008</v>
      </c>
      <c r="AD42" s="24">
        <f>$B$4*'Revenues-Costs'!AC123</f>
        <v>17715.610000000011</v>
      </c>
      <c r="AE42" s="24">
        <f>$B$4*'Revenues-Costs'!AD123</f>
        <v>19487.171000000013</v>
      </c>
      <c r="AF42" s="24">
        <f>$B$4*'Revenues-Costs'!AE123</f>
        <v>21435.888100000015</v>
      </c>
      <c r="AG42" s="24">
        <f>$B$4*'Revenues-Costs'!AF123</f>
        <v>23579.476910000019</v>
      </c>
      <c r="AH42" s="24">
        <f>$B$4*'Revenues-Costs'!AG123</f>
        <v>25937.424601000024</v>
      </c>
      <c r="AI42" s="24">
        <f>$B$4*'Revenues-Costs'!AH123</f>
        <v>28531.16706110003</v>
      </c>
      <c r="AJ42" s="24">
        <f>$B$4*'Revenues-Costs'!AI123</f>
        <v>31384.283767210036</v>
      </c>
      <c r="AK42" s="24">
        <f>$B$4*'Revenues-Costs'!AJ123</f>
        <v>34522.712143931043</v>
      </c>
      <c r="AL42" s="24">
        <f>$B$4*'Revenues-Costs'!AK123</f>
        <v>37974.983358324149</v>
      </c>
      <c r="AM42" s="24">
        <f>$B$4*'Revenues-Costs'!AL123</f>
        <v>41772.481694156566</v>
      </c>
      <c r="AN42" s="24">
        <f>$B$4*'Revenues-Costs'!AM123</f>
        <v>45949.729863572225</v>
      </c>
      <c r="AO42" s="24">
        <f>$B$4*'Revenues-Costs'!AN123</f>
        <v>50544.702849929454</v>
      </c>
      <c r="AP42" s="24">
        <f>$B$4*'Revenues-Costs'!AO123</f>
        <v>55599.173134922406</v>
      </c>
      <c r="AQ42" s="24">
        <f>$B$4*'Revenues-Costs'!AP123</f>
        <v>61159.090448414652</v>
      </c>
      <c r="AR42" s="24">
        <f>$B$4*'Revenues-Costs'!AQ123</f>
        <v>67274.999493256124</v>
      </c>
      <c r="AS42" s="24">
        <f>$B$4*'Revenues-Costs'!AR123</f>
        <v>74002.499442581742</v>
      </c>
      <c r="AT42" s="24">
        <f>$B$4*'Revenues-Costs'!AS123</f>
        <v>81402.749386839918</v>
      </c>
      <c r="AU42" s="24">
        <f>$B$4*'Revenues-Costs'!AT123</f>
        <v>89543.024325523918</v>
      </c>
      <c r="AV42" s="24">
        <f>$B$4*'Revenues-Costs'!AU123</f>
        <v>98497.32675807632</v>
      </c>
      <c r="AW42" s="24">
        <f>$B$4*'Revenues-Costs'!AV123</f>
        <v>108347.05943388396</v>
      </c>
      <c r="AX42" s="24">
        <f>$B$4*'Revenues-Costs'!AW123</f>
        <v>119181.76537727236</v>
      </c>
      <c r="AY42" s="24">
        <f>$B$4*'Revenues-Costs'!AX123</f>
        <v>131099.9419149996</v>
      </c>
      <c r="AZ42" s="24">
        <f>$B$4*'Revenues-Costs'!AY123</f>
        <v>144209.93610649958</v>
      </c>
      <c r="BA42" s="24">
        <f>$B$4*'Revenues-Costs'!AZ123</f>
        <v>158630.92971714956</v>
      </c>
      <c r="BB42" s="24">
        <f>$B$4*'Revenues-Costs'!BA123</f>
        <v>174494.02268886453</v>
      </c>
      <c r="BC42" s="24">
        <f>$B$4*'Revenues-Costs'!BB123</f>
        <v>191943.42495775101</v>
      </c>
      <c r="BD42" s="24">
        <f>$B$4*'Revenues-Costs'!BC123</f>
        <v>211137.76745352612</v>
      </c>
      <c r="BE42" s="24">
        <f>$B$4*'Revenues-Costs'!BD123</f>
        <v>232251.54419887875</v>
      </c>
      <c r="BF42" s="24">
        <f>$B$4*'Revenues-Costs'!BE123</f>
        <v>255476.69861876665</v>
      </c>
      <c r="BG42" s="24">
        <f>$B$4*'Revenues-Costs'!BF123</f>
        <v>281024.36848064332</v>
      </c>
      <c r="BH42" s="24">
        <f>$B$4*'Revenues-Costs'!BG123</f>
        <v>309126.80532870768</v>
      </c>
      <c r="BI42" s="24">
        <f>$B$4*'Revenues-Costs'!BH123</f>
        <v>340039.48586157849</v>
      </c>
      <c r="BJ42" s="24">
        <f>$B$4*'Revenues-Costs'!BI123</f>
        <v>374043.43444773636</v>
      </c>
      <c r="BK42" s="24">
        <f>$B$4*'Revenues-Costs'!BJ123</f>
        <v>411447.77789251006</v>
      </c>
      <c r="BL42" s="24">
        <f>$B$4*'Revenues-Costs'!BK123</f>
        <v>452592.55568176112</v>
      </c>
      <c r="BM42" s="24">
        <f>$B$4*'Revenues-Costs'!BL123</f>
        <v>497851.81124993728</v>
      </c>
      <c r="BN42" s="24">
        <f>$B$4*'Revenues-Costs'!BM123</f>
        <v>547636.992374931</v>
      </c>
      <c r="BO42" s="24">
        <f>$B$4*'Revenues-Costs'!BN123</f>
        <v>602400.6916124241</v>
      </c>
      <c r="BP42" s="24">
        <f>$B$4*'Revenues-Costs'!BO123</f>
        <v>662640.76077366655</v>
      </c>
      <c r="BQ42" s="24">
        <f>$B$4*'Revenues-Costs'!BP123</f>
        <v>728904.83685103327</v>
      </c>
      <c r="BR42" s="24">
        <f>$B$4*'Revenues-Costs'!BQ123</f>
        <v>801795.32053613663</v>
      </c>
      <c r="BS42" s="24">
        <f>$B$4*'Revenues-Costs'!BR123</f>
        <v>881974.85258975031</v>
      </c>
      <c r="BT42" s="24">
        <f>$B$4*'Revenues-Costs'!BS123</f>
        <v>970172.33784872538</v>
      </c>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row>
    <row r="43" spans="2:141">
      <c r="E43" s="2"/>
      <c r="F43" s="1">
        <v>39</v>
      </c>
      <c r="H43" s="102"/>
      <c r="I43" s="1" t="str">
        <f>+'Revenues-Costs'!H43</f>
        <v>Merchant C</v>
      </c>
      <c r="M43" s="24">
        <f>$B$4*'Revenues-Costs'!L124</f>
        <v>0</v>
      </c>
      <c r="N43" s="24">
        <f>$B$4*'Revenues-Costs'!M124</f>
        <v>0</v>
      </c>
      <c r="O43" s="24">
        <f>$B$4*'Revenues-Costs'!N124</f>
        <v>0</v>
      </c>
      <c r="P43" s="24">
        <f>$B$4*'Revenues-Costs'!O124</f>
        <v>0</v>
      </c>
      <c r="Q43" s="24">
        <f>$B$4*'Revenues-Costs'!P124</f>
        <v>0</v>
      </c>
      <c r="R43" s="24">
        <f>$B$4*'Revenues-Costs'!Q124</f>
        <v>0</v>
      </c>
      <c r="S43" s="24">
        <f>$B$4*'Revenues-Costs'!R124</f>
        <v>0</v>
      </c>
      <c r="T43" s="24">
        <f>$B$4*'Revenues-Costs'!S124</f>
        <v>0</v>
      </c>
      <c r="U43" s="24">
        <f>$B$4*'Revenues-Costs'!T124</f>
        <v>0</v>
      </c>
      <c r="V43" s="24">
        <f>$B$4*'Revenues-Costs'!U124</f>
        <v>0</v>
      </c>
      <c r="W43" s="24">
        <f>$B$4*'Revenues-Costs'!V124</f>
        <v>0</v>
      </c>
      <c r="X43" s="24">
        <f>$B$4*'Revenues-Costs'!W124</f>
        <v>0</v>
      </c>
      <c r="Y43" s="24">
        <f>$B$4*'Revenues-Costs'!X124</f>
        <v>10000</v>
      </c>
      <c r="Z43" s="24">
        <f>$B$4*'Revenues-Costs'!Y124</f>
        <v>11000</v>
      </c>
      <c r="AA43" s="24">
        <f>$B$4*'Revenues-Costs'!Z124</f>
        <v>12100.000000000002</v>
      </c>
      <c r="AB43" s="24">
        <f>$B$4*'Revenues-Costs'!AA124</f>
        <v>13310.000000000004</v>
      </c>
      <c r="AC43" s="24">
        <f>$B$4*'Revenues-Costs'!AB124</f>
        <v>14641.000000000005</v>
      </c>
      <c r="AD43" s="24">
        <f>$B$4*'Revenues-Costs'!AC124</f>
        <v>16105.100000000008</v>
      </c>
      <c r="AE43" s="24">
        <f>$B$4*'Revenues-Costs'!AD124</f>
        <v>17715.610000000011</v>
      </c>
      <c r="AF43" s="24">
        <f>$B$4*'Revenues-Costs'!AE124</f>
        <v>19487.171000000013</v>
      </c>
      <c r="AG43" s="24">
        <f>$B$4*'Revenues-Costs'!AF124</f>
        <v>21435.888100000015</v>
      </c>
      <c r="AH43" s="24">
        <f>$B$4*'Revenues-Costs'!AG124</f>
        <v>23579.476910000019</v>
      </c>
      <c r="AI43" s="24">
        <f>$B$4*'Revenues-Costs'!AH124</f>
        <v>25937.424601000024</v>
      </c>
      <c r="AJ43" s="24">
        <f>$B$4*'Revenues-Costs'!AI124</f>
        <v>28531.16706110003</v>
      </c>
      <c r="AK43" s="24">
        <f>$B$4*'Revenues-Costs'!AJ124</f>
        <v>31384.283767210036</v>
      </c>
      <c r="AL43" s="24">
        <f>$B$4*'Revenues-Costs'!AK124</f>
        <v>34522.712143931043</v>
      </c>
      <c r="AM43" s="24">
        <f>$B$4*'Revenues-Costs'!AL124</f>
        <v>37974.983358324149</v>
      </c>
      <c r="AN43" s="24">
        <f>$B$4*'Revenues-Costs'!AM124</f>
        <v>41772.481694156566</v>
      </c>
      <c r="AO43" s="24">
        <f>$B$4*'Revenues-Costs'!AN124</f>
        <v>45949.729863572225</v>
      </c>
      <c r="AP43" s="24">
        <f>$B$4*'Revenues-Costs'!AO124</f>
        <v>50544.702849929454</v>
      </c>
      <c r="AQ43" s="24">
        <f>$B$4*'Revenues-Costs'!AP124</f>
        <v>55599.173134922406</v>
      </c>
      <c r="AR43" s="24">
        <f>$B$4*'Revenues-Costs'!AQ124</f>
        <v>61159.090448414652</v>
      </c>
      <c r="AS43" s="24">
        <f>$B$4*'Revenues-Costs'!AR124</f>
        <v>67274.999493256124</v>
      </c>
      <c r="AT43" s="24">
        <f>$B$4*'Revenues-Costs'!AS124</f>
        <v>74002.499442581742</v>
      </c>
      <c r="AU43" s="24">
        <f>$B$4*'Revenues-Costs'!AT124</f>
        <v>81402.749386839918</v>
      </c>
      <c r="AV43" s="24">
        <f>$B$4*'Revenues-Costs'!AU124</f>
        <v>89543.024325523918</v>
      </c>
      <c r="AW43" s="24">
        <f>$B$4*'Revenues-Costs'!AV124</f>
        <v>98497.32675807632</v>
      </c>
      <c r="AX43" s="24">
        <f>$B$4*'Revenues-Costs'!AW124</f>
        <v>108347.05943388396</v>
      </c>
      <c r="AY43" s="24">
        <f>$B$4*'Revenues-Costs'!AX124</f>
        <v>119181.76537727236</v>
      </c>
      <c r="AZ43" s="24">
        <f>$B$4*'Revenues-Costs'!AY124</f>
        <v>131099.9419149996</v>
      </c>
      <c r="BA43" s="24">
        <f>$B$4*'Revenues-Costs'!AZ124</f>
        <v>144209.93610649958</v>
      </c>
      <c r="BB43" s="24">
        <f>$B$4*'Revenues-Costs'!BA124</f>
        <v>158630.92971714956</v>
      </c>
      <c r="BC43" s="24">
        <f>$B$4*'Revenues-Costs'!BB124</f>
        <v>174494.02268886453</v>
      </c>
      <c r="BD43" s="24">
        <f>$B$4*'Revenues-Costs'!BC124</f>
        <v>191943.42495775101</v>
      </c>
      <c r="BE43" s="24">
        <f>$B$4*'Revenues-Costs'!BD124</f>
        <v>211137.76745352612</v>
      </c>
      <c r="BF43" s="24">
        <f>$B$4*'Revenues-Costs'!BE124</f>
        <v>232251.54419887875</v>
      </c>
      <c r="BG43" s="24">
        <f>$B$4*'Revenues-Costs'!BF124</f>
        <v>255476.69861876665</v>
      </c>
      <c r="BH43" s="24">
        <f>$B$4*'Revenues-Costs'!BG124</f>
        <v>281024.36848064332</v>
      </c>
      <c r="BI43" s="24">
        <f>$B$4*'Revenues-Costs'!BH124</f>
        <v>309126.80532870768</v>
      </c>
      <c r="BJ43" s="24">
        <f>$B$4*'Revenues-Costs'!BI124</f>
        <v>340039.48586157849</v>
      </c>
      <c r="BK43" s="24">
        <f>$B$4*'Revenues-Costs'!BJ124</f>
        <v>374043.43444773636</v>
      </c>
      <c r="BL43" s="24">
        <f>$B$4*'Revenues-Costs'!BK124</f>
        <v>411447.77789251006</v>
      </c>
      <c r="BM43" s="24">
        <f>$B$4*'Revenues-Costs'!BL124</f>
        <v>452592.55568176112</v>
      </c>
      <c r="BN43" s="24">
        <f>$B$4*'Revenues-Costs'!BM124</f>
        <v>497851.81124993728</v>
      </c>
      <c r="BO43" s="24">
        <f>$B$4*'Revenues-Costs'!BN124</f>
        <v>547636.992374931</v>
      </c>
      <c r="BP43" s="24">
        <f>$B$4*'Revenues-Costs'!BO124</f>
        <v>602400.6916124241</v>
      </c>
      <c r="BQ43" s="24">
        <f>$B$4*'Revenues-Costs'!BP124</f>
        <v>662640.76077366655</v>
      </c>
      <c r="BR43" s="24">
        <f>$B$4*'Revenues-Costs'!BQ124</f>
        <v>728904.83685103327</v>
      </c>
      <c r="BS43" s="24">
        <f>$B$4*'Revenues-Costs'!BR124</f>
        <v>801795.32053613663</v>
      </c>
      <c r="BT43" s="24">
        <f>$B$4*'Revenues-Costs'!BS124</f>
        <v>881974.85258975031</v>
      </c>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row>
    <row r="44" spans="2:141">
      <c r="E44" s="2"/>
      <c r="F44" s="1">
        <v>40</v>
      </c>
      <c r="H44" s="102"/>
      <c r="I44" s="1" t="str">
        <f>+'Revenues-Costs'!H44</f>
        <v>Merchant D</v>
      </c>
      <c r="M44" s="24">
        <f>$B$4*'Revenues-Costs'!L125</f>
        <v>0</v>
      </c>
      <c r="N44" s="24">
        <f>$B$4*'Revenues-Costs'!M125</f>
        <v>0</v>
      </c>
      <c r="O44" s="24">
        <f>$B$4*'Revenues-Costs'!N125</f>
        <v>0</v>
      </c>
      <c r="P44" s="24">
        <f>$B$4*'Revenues-Costs'!O125</f>
        <v>0</v>
      </c>
      <c r="Q44" s="24">
        <f>$B$4*'Revenues-Costs'!P125</f>
        <v>0</v>
      </c>
      <c r="R44" s="24">
        <f>$B$4*'Revenues-Costs'!Q125</f>
        <v>0</v>
      </c>
      <c r="S44" s="24">
        <f>$B$4*'Revenues-Costs'!R125</f>
        <v>0</v>
      </c>
      <c r="T44" s="24">
        <f>$B$4*'Revenues-Costs'!S125</f>
        <v>0</v>
      </c>
      <c r="U44" s="24">
        <f>$B$4*'Revenues-Costs'!T125</f>
        <v>0</v>
      </c>
      <c r="V44" s="24">
        <f>$B$4*'Revenues-Costs'!U125</f>
        <v>0</v>
      </c>
      <c r="W44" s="24">
        <f>$B$4*'Revenues-Costs'!V125</f>
        <v>0</v>
      </c>
      <c r="X44" s="24">
        <f>$B$4*'Revenues-Costs'!W125</f>
        <v>0</v>
      </c>
      <c r="Y44" s="24">
        <f>$B$4*'Revenues-Costs'!X125</f>
        <v>0</v>
      </c>
      <c r="Z44" s="24">
        <f>$B$4*'Revenues-Costs'!Y125</f>
        <v>0</v>
      </c>
      <c r="AA44" s="24">
        <f>$B$4*'Revenues-Costs'!Z125</f>
        <v>0</v>
      </c>
      <c r="AB44" s="24">
        <f>$B$4*'Revenues-Costs'!AA125</f>
        <v>0</v>
      </c>
      <c r="AC44" s="24">
        <f>$B$4*'Revenues-Costs'!AB125</f>
        <v>0</v>
      </c>
      <c r="AD44" s="24">
        <f>$B$4*'Revenues-Costs'!AC125</f>
        <v>0</v>
      </c>
      <c r="AE44" s="24">
        <f>$B$4*'Revenues-Costs'!AD125</f>
        <v>0</v>
      </c>
      <c r="AF44" s="24">
        <f>$B$4*'Revenues-Costs'!AE125</f>
        <v>0</v>
      </c>
      <c r="AG44" s="24">
        <f>$B$4*'Revenues-Costs'!AF125</f>
        <v>0</v>
      </c>
      <c r="AH44" s="24">
        <f>$B$4*'Revenues-Costs'!AG125</f>
        <v>0</v>
      </c>
      <c r="AI44" s="24">
        <f>$B$4*'Revenues-Costs'!AH125</f>
        <v>0</v>
      </c>
      <c r="AJ44" s="24">
        <f>$B$4*'Revenues-Costs'!AI125</f>
        <v>0</v>
      </c>
      <c r="AK44" s="24">
        <f>$B$4*'Revenues-Costs'!AJ125</f>
        <v>0</v>
      </c>
      <c r="AL44" s="24">
        <f>$B$4*'Revenues-Costs'!AK125</f>
        <v>0</v>
      </c>
      <c r="AM44" s="24">
        <f>$B$4*'Revenues-Costs'!AL125</f>
        <v>0</v>
      </c>
      <c r="AN44" s="24">
        <f>$B$4*'Revenues-Costs'!AM125</f>
        <v>0</v>
      </c>
      <c r="AO44" s="24">
        <f>$B$4*'Revenues-Costs'!AN125</f>
        <v>0</v>
      </c>
      <c r="AP44" s="24">
        <f>$B$4*'Revenues-Costs'!AO125</f>
        <v>0</v>
      </c>
      <c r="AQ44" s="24">
        <f>$B$4*'Revenues-Costs'!AP125</f>
        <v>0</v>
      </c>
      <c r="AR44" s="24">
        <f>$B$4*'Revenues-Costs'!AQ125</f>
        <v>0</v>
      </c>
      <c r="AS44" s="24">
        <f>$B$4*'Revenues-Costs'!AR125</f>
        <v>0</v>
      </c>
      <c r="AT44" s="24">
        <f>$B$4*'Revenues-Costs'!AS125</f>
        <v>0</v>
      </c>
      <c r="AU44" s="24">
        <f>$B$4*'Revenues-Costs'!AT125</f>
        <v>0</v>
      </c>
      <c r="AV44" s="24">
        <f>$B$4*'Revenues-Costs'!AU125</f>
        <v>0</v>
      </c>
      <c r="AW44" s="24">
        <f>$B$4*'Revenues-Costs'!AV125</f>
        <v>0</v>
      </c>
      <c r="AX44" s="24">
        <f>$B$4*'Revenues-Costs'!AW125</f>
        <v>0</v>
      </c>
      <c r="AY44" s="24">
        <f>$B$4*'Revenues-Costs'!AX125</f>
        <v>0</v>
      </c>
      <c r="AZ44" s="24">
        <f>$B$4*'Revenues-Costs'!AY125</f>
        <v>0</v>
      </c>
      <c r="BA44" s="24">
        <f>$B$4*'Revenues-Costs'!AZ125</f>
        <v>0</v>
      </c>
      <c r="BB44" s="24">
        <f>$B$4*'Revenues-Costs'!BA125</f>
        <v>0</v>
      </c>
      <c r="BC44" s="24">
        <f>$B$4*'Revenues-Costs'!BB125</f>
        <v>0</v>
      </c>
      <c r="BD44" s="24">
        <f>$B$4*'Revenues-Costs'!BC125</f>
        <v>0</v>
      </c>
      <c r="BE44" s="24">
        <f>$B$4*'Revenues-Costs'!BD125</f>
        <v>0</v>
      </c>
      <c r="BF44" s="24">
        <f>$B$4*'Revenues-Costs'!BE125</f>
        <v>0</v>
      </c>
      <c r="BG44" s="24">
        <f>$B$4*'Revenues-Costs'!BF125</f>
        <v>0</v>
      </c>
      <c r="BH44" s="24">
        <f>$B$4*'Revenues-Costs'!BG125</f>
        <v>0</v>
      </c>
      <c r="BI44" s="24">
        <f>$B$4*'Revenues-Costs'!BH125</f>
        <v>0</v>
      </c>
      <c r="BJ44" s="24">
        <f>$B$4*'Revenues-Costs'!BI125</f>
        <v>0</v>
      </c>
      <c r="BK44" s="24">
        <f>$B$4*'Revenues-Costs'!BJ125</f>
        <v>0</v>
      </c>
      <c r="BL44" s="24">
        <f>$B$4*'Revenues-Costs'!BK125</f>
        <v>0</v>
      </c>
      <c r="BM44" s="24">
        <f>$B$4*'Revenues-Costs'!BL125</f>
        <v>0</v>
      </c>
      <c r="BN44" s="24">
        <f>$B$4*'Revenues-Costs'!BM125</f>
        <v>0</v>
      </c>
      <c r="BO44" s="24">
        <f>$B$4*'Revenues-Costs'!BN125</f>
        <v>0</v>
      </c>
      <c r="BP44" s="24">
        <f>$B$4*'Revenues-Costs'!BO125</f>
        <v>0</v>
      </c>
      <c r="BQ44" s="24">
        <f>$B$4*'Revenues-Costs'!BP125</f>
        <v>0</v>
      </c>
      <c r="BR44" s="24">
        <f>$B$4*'Revenues-Costs'!BQ125</f>
        <v>0</v>
      </c>
      <c r="BS44" s="24">
        <f>$B$4*'Revenues-Costs'!BR125</f>
        <v>0</v>
      </c>
      <c r="BT44" s="24">
        <f>$B$4*'Revenues-Costs'!BS125</f>
        <v>0</v>
      </c>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row>
    <row r="45" spans="2:141">
      <c r="E45" s="2"/>
      <c r="F45" s="1">
        <v>41</v>
      </c>
      <c r="H45" s="102"/>
      <c r="I45" s="1" t="str">
        <f>+'Revenues-Costs'!H45</f>
        <v>Merchant E</v>
      </c>
      <c r="M45" s="24">
        <f>$B$4*'Revenues-Costs'!L126</f>
        <v>0</v>
      </c>
      <c r="N45" s="24">
        <f>$B$4*'Revenues-Costs'!M126</f>
        <v>0</v>
      </c>
      <c r="O45" s="24">
        <f>$B$4*'Revenues-Costs'!N126</f>
        <v>0</v>
      </c>
      <c r="P45" s="24">
        <f>$B$4*'Revenues-Costs'!O126</f>
        <v>0</v>
      </c>
      <c r="Q45" s="24">
        <f>$B$4*'Revenues-Costs'!P126</f>
        <v>0</v>
      </c>
      <c r="R45" s="24">
        <f>$B$4*'Revenues-Costs'!Q126</f>
        <v>0</v>
      </c>
      <c r="S45" s="24">
        <f>$B$4*'Revenues-Costs'!R126</f>
        <v>0</v>
      </c>
      <c r="T45" s="24">
        <f>$B$4*'Revenues-Costs'!S126</f>
        <v>0</v>
      </c>
      <c r="U45" s="24">
        <f>$B$4*'Revenues-Costs'!T126</f>
        <v>0</v>
      </c>
      <c r="V45" s="24">
        <f>$B$4*'Revenues-Costs'!U126</f>
        <v>0</v>
      </c>
      <c r="W45" s="24">
        <f>$B$4*'Revenues-Costs'!V126</f>
        <v>0</v>
      </c>
      <c r="X45" s="24">
        <f>$B$4*'Revenues-Costs'!W126</f>
        <v>0</v>
      </c>
      <c r="Y45" s="24">
        <f>$B$4*'Revenues-Costs'!X126</f>
        <v>0</v>
      </c>
      <c r="Z45" s="24">
        <f>$B$4*'Revenues-Costs'!Y126</f>
        <v>0</v>
      </c>
      <c r="AA45" s="24">
        <f>$B$4*'Revenues-Costs'!Z126</f>
        <v>0</v>
      </c>
      <c r="AB45" s="24">
        <f>$B$4*'Revenues-Costs'!AA126</f>
        <v>0</v>
      </c>
      <c r="AC45" s="24">
        <f>$B$4*'Revenues-Costs'!AB126</f>
        <v>0</v>
      </c>
      <c r="AD45" s="24">
        <f>$B$4*'Revenues-Costs'!AC126</f>
        <v>0</v>
      </c>
      <c r="AE45" s="24">
        <f>$B$4*'Revenues-Costs'!AD126</f>
        <v>0</v>
      </c>
      <c r="AF45" s="24">
        <f>$B$4*'Revenues-Costs'!AE126</f>
        <v>0</v>
      </c>
      <c r="AG45" s="24">
        <f>$B$4*'Revenues-Costs'!AF126</f>
        <v>0</v>
      </c>
      <c r="AH45" s="24">
        <f>$B$4*'Revenues-Costs'!AG126</f>
        <v>0</v>
      </c>
      <c r="AI45" s="24">
        <f>$B$4*'Revenues-Costs'!AH126</f>
        <v>0</v>
      </c>
      <c r="AJ45" s="24">
        <f>$B$4*'Revenues-Costs'!AI126</f>
        <v>0</v>
      </c>
      <c r="AK45" s="24">
        <f>$B$4*'Revenues-Costs'!AJ126</f>
        <v>0</v>
      </c>
      <c r="AL45" s="24">
        <f>$B$4*'Revenues-Costs'!AK126</f>
        <v>0</v>
      </c>
      <c r="AM45" s="24">
        <f>$B$4*'Revenues-Costs'!AL126</f>
        <v>0</v>
      </c>
      <c r="AN45" s="24">
        <f>$B$4*'Revenues-Costs'!AM126</f>
        <v>0</v>
      </c>
      <c r="AO45" s="24">
        <f>$B$4*'Revenues-Costs'!AN126</f>
        <v>0</v>
      </c>
      <c r="AP45" s="24">
        <f>$B$4*'Revenues-Costs'!AO126</f>
        <v>0</v>
      </c>
      <c r="AQ45" s="24">
        <f>$B$4*'Revenues-Costs'!AP126</f>
        <v>0</v>
      </c>
      <c r="AR45" s="24">
        <f>$B$4*'Revenues-Costs'!AQ126</f>
        <v>0</v>
      </c>
      <c r="AS45" s="24">
        <f>$B$4*'Revenues-Costs'!AR126</f>
        <v>0</v>
      </c>
      <c r="AT45" s="24">
        <f>$B$4*'Revenues-Costs'!AS126</f>
        <v>0</v>
      </c>
      <c r="AU45" s="24">
        <f>$B$4*'Revenues-Costs'!AT126</f>
        <v>0</v>
      </c>
      <c r="AV45" s="24">
        <f>$B$4*'Revenues-Costs'!AU126</f>
        <v>0</v>
      </c>
      <c r="AW45" s="24">
        <f>$B$4*'Revenues-Costs'!AV126</f>
        <v>0</v>
      </c>
      <c r="AX45" s="24">
        <f>$B$4*'Revenues-Costs'!AW126</f>
        <v>0</v>
      </c>
      <c r="AY45" s="24">
        <f>$B$4*'Revenues-Costs'!AX126</f>
        <v>0</v>
      </c>
      <c r="AZ45" s="24">
        <f>$B$4*'Revenues-Costs'!AY126</f>
        <v>0</v>
      </c>
      <c r="BA45" s="24">
        <f>$B$4*'Revenues-Costs'!AZ126</f>
        <v>0</v>
      </c>
      <c r="BB45" s="24">
        <f>$B$4*'Revenues-Costs'!BA126</f>
        <v>0</v>
      </c>
      <c r="BC45" s="24">
        <f>$B$4*'Revenues-Costs'!BB126</f>
        <v>0</v>
      </c>
      <c r="BD45" s="24">
        <f>$B$4*'Revenues-Costs'!BC126</f>
        <v>0</v>
      </c>
      <c r="BE45" s="24">
        <f>$B$4*'Revenues-Costs'!BD126</f>
        <v>0</v>
      </c>
      <c r="BF45" s="24">
        <f>$B$4*'Revenues-Costs'!BE126</f>
        <v>0</v>
      </c>
      <c r="BG45" s="24">
        <f>$B$4*'Revenues-Costs'!BF126</f>
        <v>0</v>
      </c>
      <c r="BH45" s="24">
        <f>$B$4*'Revenues-Costs'!BG126</f>
        <v>0</v>
      </c>
      <c r="BI45" s="24">
        <f>$B$4*'Revenues-Costs'!BH126</f>
        <v>0</v>
      </c>
      <c r="BJ45" s="24">
        <f>$B$4*'Revenues-Costs'!BI126</f>
        <v>0</v>
      </c>
      <c r="BK45" s="24">
        <f>$B$4*'Revenues-Costs'!BJ126</f>
        <v>0</v>
      </c>
      <c r="BL45" s="24">
        <f>$B$4*'Revenues-Costs'!BK126</f>
        <v>0</v>
      </c>
      <c r="BM45" s="24">
        <f>$B$4*'Revenues-Costs'!BL126</f>
        <v>0</v>
      </c>
      <c r="BN45" s="24">
        <f>$B$4*'Revenues-Costs'!BM126</f>
        <v>0</v>
      </c>
      <c r="BO45" s="24">
        <f>$B$4*'Revenues-Costs'!BN126</f>
        <v>0</v>
      </c>
      <c r="BP45" s="24">
        <f>$B$4*'Revenues-Costs'!BO126</f>
        <v>0</v>
      </c>
      <c r="BQ45" s="24">
        <f>$B$4*'Revenues-Costs'!BP126</f>
        <v>0</v>
      </c>
      <c r="BR45" s="24">
        <f>$B$4*'Revenues-Costs'!BQ126</f>
        <v>0</v>
      </c>
      <c r="BS45" s="24">
        <f>$B$4*'Revenues-Costs'!BR126</f>
        <v>0</v>
      </c>
      <c r="BT45" s="24">
        <f>$B$4*'Revenues-Costs'!BS126</f>
        <v>0</v>
      </c>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row>
    <row r="46" spans="2:141">
      <c r="E46" s="2"/>
      <c r="F46" s="1">
        <v>42</v>
      </c>
      <c r="H46" s="102"/>
      <c r="I46" s="1">
        <f>+'Revenues-Costs'!H46</f>
        <v>0</v>
      </c>
      <c r="M46" s="24">
        <f>$B$4*'Revenues-Costs'!L127</f>
        <v>0</v>
      </c>
      <c r="N46" s="24">
        <f>$B$4*'Revenues-Costs'!M127</f>
        <v>0</v>
      </c>
      <c r="O46" s="24">
        <f>$B$4*'Revenues-Costs'!N127</f>
        <v>0</v>
      </c>
      <c r="P46" s="24">
        <f>$B$4*'Revenues-Costs'!O127</f>
        <v>0</v>
      </c>
      <c r="Q46" s="24">
        <f>$B$4*'Revenues-Costs'!P127</f>
        <v>0</v>
      </c>
      <c r="R46" s="24">
        <f>$B$4*'Revenues-Costs'!Q127</f>
        <v>0</v>
      </c>
      <c r="S46" s="24">
        <f>$B$4*'Revenues-Costs'!R127</f>
        <v>0</v>
      </c>
      <c r="T46" s="24">
        <f>$B$4*'Revenues-Costs'!S127</f>
        <v>0</v>
      </c>
      <c r="U46" s="24">
        <f>$B$4*'Revenues-Costs'!T127</f>
        <v>0</v>
      </c>
      <c r="V46" s="24">
        <f>$B$4*'Revenues-Costs'!U127</f>
        <v>0</v>
      </c>
      <c r="W46" s="24">
        <f>$B$4*'Revenues-Costs'!V127</f>
        <v>0</v>
      </c>
      <c r="X46" s="24">
        <f>$B$4*'Revenues-Costs'!W127</f>
        <v>0</v>
      </c>
      <c r="Y46" s="24">
        <f>$B$4*'Revenues-Costs'!X127</f>
        <v>0</v>
      </c>
      <c r="Z46" s="24">
        <f>$B$4*'Revenues-Costs'!Y127</f>
        <v>0</v>
      </c>
      <c r="AA46" s="24">
        <f>$B$4*'Revenues-Costs'!Z127</f>
        <v>0</v>
      </c>
      <c r="AB46" s="24">
        <f>$B$4*'Revenues-Costs'!AA127</f>
        <v>0</v>
      </c>
      <c r="AC46" s="24">
        <f>$B$4*'Revenues-Costs'!AB127</f>
        <v>0</v>
      </c>
      <c r="AD46" s="24">
        <f>$B$4*'Revenues-Costs'!AC127</f>
        <v>0</v>
      </c>
      <c r="AE46" s="24">
        <f>$B$4*'Revenues-Costs'!AD127</f>
        <v>0</v>
      </c>
      <c r="AF46" s="24">
        <f>$B$4*'Revenues-Costs'!AE127</f>
        <v>0</v>
      </c>
      <c r="AG46" s="24">
        <f>$B$4*'Revenues-Costs'!AF127</f>
        <v>0</v>
      </c>
      <c r="AH46" s="24">
        <f>$B$4*'Revenues-Costs'!AG127</f>
        <v>0</v>
      </c>
      <c r="AI46" s="24">
        <f>$B$4*'Revenues-Costs'!AH127</f>
        <v>0</v>
      </c>
      <c r="AJ46" s="24">
        <f>$B$4*'Revenues-Costs'!AI127</f>
        <v>0</v>
      </c>
      <c r="AK46" s="24">
        <f>$B$4*'Revenues-Costs'!AJ127</f>
        <v>0</v>
      </c>
      <c r="AL46" s="24">
        <f>$B$4*'Revenues-Costs'!AK127</f>
        <v>0</v>
      </c>
      <c r="AM46" s="24">
        <f>$B$4*'Revenues-Costs'!AL127</f>
        <v>0</v>
      </c>
      <c r="AN46" s="24">
        <f>$B$4*'Revenues-Costs'!AM127</f>
        <v>0</v>
      </c>
      <c r="AO46" s="24">
        <f>$B$4*'Revenues-Costs'!AN127</f>
        <v>0</v>
      </c>
      <c r="AP46" s="24">
        <f>$B$4*'Revenues-Costs'!AO127</f>
        <v>0</v>
      </c>
      <c r="AQ46" s="24">
        <f>$B$4*'Revenues-Costs'!AP127</f>
        <v>0</v>
      </c>
      <c r="AR46" s="24">
        <f>$B$4*'Revenues-Costs'!AQ127</f>
        <v>0</v>
      </c>
      <c r="AS46" s="24">
        <f>$B$4*'Revenues-Costs'!AR127</f>
        <v>0</v>
      </c>
      <c r="AT46" s="24">
        <f>$B$4*'Revenues-Costs'!AS127</f>
        <v>0</v>
      </c>
      <c r="AU46" s="24">
        <f>$B$4*'Revenues-Costs'!AT127</f>
        <v>0</v>
      </c>
      <c r="AV46" s="24">
        <f>$B$4*'Revenues-Costs'!AU127</f>
        <v>0</v>
      </c>
      <c r="AW46" s="24">
        <f>$B$4*'Revenues-Costs'!AV127</f>
        <v>0</v>
      </c>
      <c r="AX46" s="24">
        <f>$B$4*'Revenues-Costs'!AW127</f>
        <v>0</v>
      </c>
      <c r="AY46" s="24">
        <f>$B$4*'Revenues-Costs'!AX127</f>
        <v>0</v>
      </c>
      <c r="AZ46" s="24">
        <f>$B$4*'Revenues-Costs'!AY127</f>
        <v>0</v>
      </c>
      <c r="BA46" s="24">
        <f>$B$4*'Revenues-Costs'!AZ127</f>
        <v>0</v>
      </c>
      <c r="BB46" s="24">
        <f>$B$4*'Revenues-Costs'!BA127</f>
        <v>0</v>
      </c>
      <c r="BC46" s="24">
        <f>$B$4*'Revenues-Costs'!BB127</f>
        <v>0</v>
      </c>
      <c r="BD46" s="24">
        <f>$B$4*'Revenues-Costs'!BC127</f>
        <v>0</v>
      </c>
      <c r="BE46" s="24">
        <f>$B$4*'Revenues-Costs'!BD127</f>
        <v>0</v>
      </c>
      <c r="BF46" s="24">
        <f>$B$4*'Revenues-Costs'!BE127</f>
        <v>0</v>
      </c>
      <c r="BG46" s="24">
        <f>$B$4*'Revenues-Costs'!BF127</f>
        <v>0</v>
      </c>
      <c r="BH46" s="24">
        <f>$B$4*'Revenues-Costs'!BG127</f>
        <v>0</v>
      </c>
      <c r="BI46" s="24">
        <f>$B$4*'Revenues-Costs'!BH127</f>
        <v>0</v>
      </c>
      <c r="BJ46" s="24">
        <f>$B$4*'Revenues-Costs'!BI127</f>
        <v>0</v>
      </c>
      <c r="BK46" s="24">
        <f>$B$4*'Revenues-Costs'!BJ127</f>
        <v>0</v>
      </c>
      <c r="BL46" s="24">
        <f>$B$4*'Revenues-Costs'!BK127</f>
        <v>0</v>
      </c>
      <c r="BM46" s="24">
        <f>$B$4*'Revenues-Costs'!BL127</f>
        <v>0</v>
      </c>
      <c r="BN46" s="24">
        <f>$B$4*'Revenues-Costs'!BM127</f>
        <v>0</v>
      </c>
      <c r="BO46" s="24">
        <f>$B$4*'Revenues-Costs'!BN127</f>
        <v>0</v>
      </c>
      <c r="BP46" s="24">
        <f>$B$4*'Revenues-Costs'!BO127</f>
        <v>0</v>
      </c>
      <c r="BQ46" s="24">
        <f>$B$4*'Revenues-Costs'!BP127</f>
        <v>0</v>
      </c>
      <c r="BR46" s="24">
        <f>$B$4*'Revenues-Costs'!BQ127</f>
        <v>0</v>
      </c>
      <c r="BS46" s="24">
        <f>$B$4*'Revenues-Costs'!BR127</f>
        <v>0</v>
      </c>
      <c r="BT46" s="24">
        <f>$B$4*'Revenues-Costs'!BS127</f>
        <v>0</v>
      </c>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row>
    <row r="47" spans="2:141">
      <c r="E47" s="2"/>
      <c r="F47" s="1">
        <v>43</v>
      </c>
      <c r="H47" s="102"/>
      <c r="I47" s="1" t="str">
        <f>+'Revenues-Costs'!H47</f>
        <v>Customer 1</v>
      </c>
      <c r="M47" s="24">
        <f>$B$4*'Revenues-Costs'!L128</f>
        <v>0</v>
      </c>
      <c r="N47" s="24">
        <f>$B$4*'Revenues-Costs'!M128</f>
        <v>0</v>
      </c>
      <c r="O47" s="24">
        <f>$B$4*'Revenues-Costs'!N128</f>
        <v>0</v>
      </c>
      <c r="P47" s="24">
        <f>$B$4*'Revenues-Costs'!O128</f>
        <v>0</v>
      </c>
      <c r="Q47" s="24">
        <f>$B$4*'Revenues-Costs'!P128</f>
        <v>0</v>
      </c>
      <c r="R47" s="24">
        <f>$B$4*'Revenues-Costs'!Q128</f>
        <v>0</v>
      </c>
      <c r="S47" s="24">
        <f>$B$4*'Revenues-Costs'!R128</f>
        <v>0</v>
      </c>
      <c r="T47" s="24">
        <f>$B$4*'Revenues-Costs'!S128</f>
        <v>0</v>
      </c>
      <c r="U47" s="24">
        <f>$B$4*'Revenues-Costs'!T128</f>
        <v>0</v>
      </c>
      <c r="V47" s="24">
        <f>$B$4*'Revenues-Costs'!U128</f>
        <v>0</v>
      </c>
      <c r="W47" s="24">
        <f>$B$4*'Revenues-Costs'!V128</f>
        <v>0</v>
      </c>
      <c r="X47" s="24">
        <f>$B$4*'Revenues-Costs'!W128</f>
        <v>0</v>
      </c>
      <c r="Y47" s="24">
        <f>$B$4*'Revenues-Costs'!X128</f>
        <v>0</v>
      </c>
      <c r="Z47" s="24">
        <f>$B$4*'Revenues-Costs'!Y128</f>
        <v>0</v>
      </c>
      <c r="AA47" s="24">
        <f>$B$4*'Revenues-Costs'!Z128</f>
        <v>0</v>
      </c>
      <c r="AB47" s="24">
        <f>$B$4*'Revenues-Costs'!AA128</f>
        <v>0</v>
      </c>
      <c r="AC47" s="24">
        <f>$B$4*'Revenues-Costs'!AB128</f>
        <v>5000</v>
      </c>
      <c r="AD47" s="24">
        <f>$B$4*'Revenues-Costs'!AC128</f>
        <v>5500</v>
      </c>
      <c r="AE47" s="24">
        <f>$B$4*'Revenues-Costs'!AD128</f>
        <v>6050.0000000000009</v>
      </c>
      <c r="AF47" s="24">
        <f>$B$4*'Revenues-Costs'!AE128</f>
        <v>6655.0000000000018</v>
      </c>
      <c r="AG47" s="24">
        <f>$B$4*'Revenues-Costs'!AF128</f>
        <v>7320.5000000000027</v>
      </c>
      <c r="AH47" s="24">
        <f>$B$4*'Revenues-Costs'!AG128</f>
        <v>8052.5500000000038</v>
      </c>
      <c r="AI47" s="24">
        <f>$B$4*'Revenues-Costs'!AH128</f>
        <v>8857.8050000000057</v>
      </c>
      <c r="AJ47" s="24">
        <f>$B$4*'Revenues-Costs'!AI128</f>
        <v>9743.5855000000065</v>
      </c>
      <c r="AK47" s="24">
        <f>$B$4*'Revenues-Costs'!AJ128</f>
        <v>10717.944050000007</v>
      </c>
      <c r="AL47" s="24">
        <f>$B$4*'Revenues-Costs'!AK128</f>
        <v>11789.73845500001</v>
      </c>
      <c r="AM47" s="24">
        <f>$B$4*'Revenues-Costs'!AL128</f>
        <v>12968.712300500012</v>
      </c>
      <c r="AN47" s="24">
        <f>$B$4*'Revenues-Costs'!AM128</f>
        <v>14265.583530550015</v>
      </c>
      <c r="AO47" s="24">
        <f>$B$4*'Revenues-Costs'!AN128</f>
        <v>15692.141883605018</v>
      </c>
      <c r="AP47" s="24">
        <f>$B$4*'Revenues-Costs'!AO128</f>
        <v>17261.356071965522</v>
      </c>
      <c r="AQ47" s="24">
        <f>$B$4*'Revenues-Costs'!AP128</f>
        <v>18987.491679162074</v>
      </c>
      <c r="AR47" s="24">
        <f>$B$4*'Revenues-Costs'!AQ128</f>
        <v>20886.240847078283</v>
      </c>
      <c r="AS47" s="24">
        <f>$B$4*'Revenues-Costs'!AR128</f>
        <v>22974.864931786113</v>
      </c>
      <c r="AT47" s="24">
        <f>$B$4*'Revenues-Costs'!AS128</f>
        <v>25272.351424964727</v>
      </c>
      <c r="AU47" s="24">
        <f>$B$4*'Revenues-Costs'!AT128</f>
        <v>27799.586567461203</v>
      </c>
      <c r="AV47" s="24">
        <f>$B$4*'Revenues-Costs'!AU128</f>
        <v>30579.545224207326</v>
      </c>
      <c r="AW47" s="24">
        <f>$B$4*'Revenues-Costs'!AV128</f>
        <v>33637.499746628062</v>
      </c>
      <c r="AX47" s="24">
        <f>$B$4*'Revenues-Costs'!AW128</f>
        <v>37001.249721290871</v>
      </c>
      <c r="AY47" s="24">
        <f>$B$4*'Revenues-Costs'!AX128</f>
        <v>40701.374693419959</v>
      </c>
      <c r="AZ47" s="24">
        <f>$B$4*'Revenues-Costs'!AY128</f>
        <v>44771.512162761959</v>
      </c>
      <c r="BA47" s="24">
        <f>$B$4*'Revenues-Costs'!AZ128</f>
        <v>49248.66337903816</v>
      </c>
      <c r="BB47" s="24">
        <f>$B$4*'Revenues-Costs'!BA128</f>
        <v>54173.529716941979</v>
      </c>
      <c r="BC47" s="24">
        <f>$B$4*'Revenues-Costs'!BB128</f>
        <v>59590.882688636179</v>
      </c>
      <c r="BD47" s="24">
        <f>$B$4*'Revenues-Costs'!BC128</f>
        <v>65549.970957499798</v>
      </c>
      <c r="BE47" s="24">
        <f>$B$4*'Revenues-Costs'!BD128</f>
        <v>72104.968053249788</v>
      </c>
      <c r="BF47" s="24">
        <f>$B$4*'Revenues-Costs'!BE128</f>
        <v>79315.464858574778</v>
      </c>
      <c r="BG47" s="24">
        <f>$B$4*'Revenues-Costs'!BF128</f>
        <v>87247.011344432263</v>
      </c>
      <c r="BH47" s="24">
        <f>$B$4*'Revenues-Costs'!BG128</f>
        <v>95971.712478875503</v>
      </c>
      <c r="BI47" s="24">
        <f>$B$4*'Revenues-Costs'!BH128</f>
        <v>105568.88372676306</v>
      </c>
      <c r="BJ47" s="24">
        <f>$B$4*'Revenues-Costs'!BI128</f>
        <v>116125.77209943937</v>
      </c>
      <c r="BK47" s="24">
        <f>$B$4*'Revenues-Costs'!BJ128</f>
        <v>127738.34930938332</v>
      </c>
      <c r="BL47" s="24">
        <f>$B$4*'Revenues-Costs'!BK128</f>
        <v>140512.18424032166</v>
      </c>
      <c r="BM47" s="24">
        <f>$B$4*'Revenues-Costs'!BL128</f>
        <v>154563.40266435384</v>
      </c>
      <c r="BN47" s="24">
        <f>$B$4*'Revenues-Costs'!BM128</f>
        <v>170019.74293078925</v>
      </c>
      <c r="BO47" s="24">
        <f>$B$4*'Revenues-Costs'!BN128</f>
        <v>187021.71722386818</v>
      </c>
      <c r="BP47" s="24">
        <f>$B$4*'Revenues-Costs'!BO128</f>
        <v>205723.88894625503</v>
      </c>
      <c r="BQ47" s="24">
        <f>$B$4*'Revenues-Costs'!BP128</f>
        <v>226296.27784088056</v>
      </c>
      <c r="BR47" s="24">
        <f>$B$4*'Revenues-Costs'!BQ128</f>
        <v>248925.90562496864</v>
      </c>
      <c r="BS47" s="24">
        <f>$B$4*'Revenues-Costs'!BR128</f>
        <v>273818.4961874655</v>
      </c>
      <c r="BT47" s="24">
        <f>$B$4*'Revenues-Costs'!BS128</f>
        <v>301200.34580621205</v>
      </c>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row>
    <row r="48" spans="2:141">
      <c r="E48" s="2"/>
      <c r="F48" s="1">
        <v>44</v>
      </c>
      <c r="H48" s="102"/>
      <c r="I48" s="1" t="str">
        <f>+'Revenues-Costs'!H48</f>
        <v>Customer 2</v>
      </c>
      <c r="M48" s="24">
        <f>$B$4*'Revenues-Costs'!L129</f>
        <v>0</v>
      </c>
      <c r="N48" s="24">
        <f>$B$4*'Revenues-Costs'!M129</f>
        <v>0</v>
      </c>
      <c r="O48" s="24">
        <f>$B$4*'Revenues-Costs'!N129</f>
        <v>0</v>
      </c>
      <c r="P48" s="24">
        <f>$B$4*'Revenues-Costs'!O129</f>
        <v>0</v>
      </c>
      <c r="Q48" s="24">
        <f>$B$4*'Revenues-Costs'!P129</f>
        <v>0</v>
      </c>
      <c r="R48" s="24">
        <f>$B$4*'Revenues-Costs'!Q129</f>
        <v>0</v>
      </c>
      <c r="S48" s="24">
        <f>$B$4*'Revenues-Costs'!R129</f>
        <v>0</v>
      </c>
      <c r="T48" s="24">
        <f>$B$4*'Revenues-Costs'!S129</f>
        <v>0</v>
      </c>
      <c r="U48" s="24">
        <f>$B$4*'Revenues-Costs'!T129</f>
        <v>0</v>
      </c>
      <c r="V48" s="24">
        <f>$B$4*'Revenues-Costs'!U129</f>
        <v>0</v>
      </c>
      <c r="W48" s="24">
        <f>$B$4*'Revenues-Costs'!V129</f>
        <v>0</v>
      </c>
      <c r="X48" s="24">
        <f>$B$4*'Revenues-Costs'!W129</f>
        <v>0</v>
      </c>
      <c r="Y48" s="24">
        <f>$B$4*'Revenues-Costs'!X129</f>
        <v>0</v>
      </c>
      <c r="Z48" s="24">
        <f>$B$4*'Revenues-Costs'!Y129</f>
        <v>0</v>
      </c>
      <c r="AA48" s="24">
        <f>$B$4*'Revenues-Costs'!Z129</f>
        <v>0</v>
      </c>
      <c r="AB48" s="24">
        <f>$B$4*'Revenues-Costs'!AA129</f>
        <v>0</v>
      </c>
      <c r="AC48" s="24">
        <f>$B$4*'Revenues-Costs'!AB129</f>
        <v>0</v>
      </c>
      <c r="AD48" s="24">
        <f>$B$4*'Revenues-Costs'!AC129</f>
        <v>0</v>
      </c>
      <c r="AE48" s="24">
        <f>$B$4*'Revenues-Costs'!AD129</f>
        <v>0</v>
      </c>
      <c r="AF48" s="24">
        <f>$B$4*'Revenues-Costs'!AE129</f>
        <v>5000</v>
      </c>
      <c r="AG48" s="24">
        <f>$B$4*'Revenues-Costs'!AF129</f>
        <v>5500</v>
      </c>
      <c r="AH48" s="24">
        <f>$B$4*'Revenues-Costs'!AG129</f>
        <v>6050.0000000000009</v>
      </c>
      <c r="AI48" s="24">
        <f>$B$4*'Revenues-Costs'!AH129</f>
        <v>6655.0000000000018</v>
      </c>
      <c r="AJ48" s="24">
        <f>$B$4*'Revenues-Costs'!AI129</f>
        <v>7320.5000000000027</v>
      </c>
      <c r="AK48" s="24">
        <f>$B$4*'Revenues-Costs'!AJ129</f>
        <v>8052.5500000000038</v>
      </c>
      <c r="AL48" s="24">
        <f>$B$4*'Revenues-Costs'!AK129</f>
        <v>8857.8050000000057</v>
      </c>
      <c r="AM48" s="24">
        <f>$B$4*'Revenues-Costs'!AL129</f>
        <v>9743.5855000000065</v>
      </c>
      <c r="AN48" s="24">
        <f>$B$4*'Revenues-Costs'!AM129</f>
        <v>10717.944050000007</v>
      </c>
      <c r="AO48" s="24">
        <f>$B$4*'Revenues-Costs'!AN129</f>
        <v>11789.73845500001</v>
      </c>
      <c r="AP48" s="24">
        <f>$B$4*'Revenues-Costs'!AO129</f>
        <v>12968.712300500012</v>
      </c>
      <c r="AQ48" s="24">
        <f>$B$4*'Revenues-Costs'!AP129</f>
        <v>14265.583530550015</v>
      </c>
      <c r="AR48" s="24">
        <f>$B$4*'Revenues-Costs'!AQ129</f>
        <v>15692.141883605018</v>
      </c>
      <c r="AS48" s="24">
        <f>$B$4*'Revenues-Costs'!AR129</f>
        <v>17261.356071965522</v>
      </c>
      <c r="AT48" s="24">
        <f>$B$4*'Revenues-Costs'!AS129</f>
        <v>18987.491679162074</v>
      </c>
      <c r="AU48" s="24">
        <f>$B$4*'Revenues-Costs'!AT129</f>
        <v>20886.240847078283</v>
      </c>
      <c r="AV48" s="24">
        <f>$B$4*'Revenues-Costs'!AU129</f>
        <v>22974.864931786113</v>
      </c>
      <c r="AW48" s="24">
        <f>$B$4*'Revenues-Costs'!AV129</f>
        <v>25272.351424964727</v>
      </c>
      <c r="AX48" s="24">
        <f>$B$4*'Revenues-Costs'!AW129</f>
        <v>27799.586567461203</v>
      </c>
      <c r="AY48" s="24">
        <f>$B$4*'Revenues-Costs'!AX129</f>
        <v>30579.545224207326</v>
      </c>
      <c r="AZ48" s="24">
        <f>$B$4*'Revenues-Costs'!AY129</f>
        <v>33637.499746628062</v>
      </c>
      <c r="BA48" s="24">
        <f>$B$4*'Revenues-Costs'!AZ129</f>
        <v>37001.249721290871</v>
      </c>
      <c r="BB48" s="24">
        <f>$B$4*'Revenues-Costs'!BA129</f>
        <v>40701.374693419959</v>
      </c>
      <c r="BC48" s="24">
        <f>$B$4*'Revenues-Costs'!BB129</f>
        <v>44771.512162761959</v>
      </c>
      <c r="BD48" s="24">
        <f>$B$4*'Revenues-Costs'!BC129</f>
        <v>49248.66337903816</v>
      </c>
      <c r="BE48" s="24">
        <f>$B$4*'Revenues-Costs'!BD129</f>
        <v>54173.529716941979</v>
      </c>
      <c r="BF48" s="24">
        <f>$B$4*'Revenues-Costs'!BE129</f>
        <v>59590.882688636179</v>
      </c>
      <c r="BG48" s="24">
        <f>$B$4*'Revenues-Costs'!BF129</f>
        <v>65549.970957499798</v>
      </c>
      <c r="BH48" s="24">
        <f>$B$4*'Revenues-Costs'!BG129</f>
        <v>72104.968053249788</v>
      </c>
      <c r="BI48" s="24">
        <f>$B$4*'Revenues-Costs'!BH129</f>
        <v>79315.464858574778</v>
      </c>
      <c r="BJ48" s="24">
        <f>$B$4*'Revenues-Costs'!BI129</f>
        <v>87247.011344432263</v>
      </c>
      <c r="BK48" s="24">
        <f>$B$4*'Revenues-Costs'!BJ129</f>
        <v>95971.712478875503</v>
      </c>
      <c r="BL48" s="24">
        <f>$B$4*'Revenues-Costs'!BK129</f>
        <v>105568.88372676306</v>
      </c>
      <c r="BM48" s="24">
        <f>$B$4*'Revenues-Costs'!BL129</f>
        <v>116125.77209943937</v>
      </c>
      <c r="BN48" s="24">
        <f>$B$4*'Revenues-Costs'!BM129</f>
        <v>127738.34930938332</v>
      </c>
      <c r="BO48" s="24">
        <f>$B$4*'Revenues-Costs'!BN129</f>
        <v>140512.18424032166</v>
      </c>
      <c r="BP48" s="24">
        <f>$B$4*'Revenues-Costs'!BO129</f>
        <v>154563.40266435384</v>
      </c>
      <c r="BQ48" s="24">
        <f>$B$4*'Revenues-Costs'!BP129</f>
        <v>170019.74293078925</v>
      </c>
      <c r="BR48" s="24">
        <f>$B$4*'Revenues-Costs'!BQ129</f>
        <v>187021.71722386818</v>
      </c>
      <c r="BS48" s="24">
        <f>$B$4*'Revenues-Costs'!BR129</f>
        <v>205723.88894625503</v>
      </c>
      <c r="BT48" s="24">
        <f>$B$4*'Revenues-Costs'!BS129</f>
        <v>226296.27784088056</v>
      </c>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row>
    <row r="49" spans="2:141">
      <c r="E49" s="2"/>
      <c r="F49" s="1">
        <v>45</v>
      </c>
      <c r="H49" s="102"/>
      <c r="I49" s="1" t="str">
        <f>+'Revenues-Costs'!H49</f>
        <v>Customer 3</v>
      </c>
      <c r="M49" s="24">
        <f>$B$4*'Revenues-Costs'!L130</f>
        <v>0</v>
      </c>
      <c r="N49" s="24">
        <f>$B$4*'Revenues-Costs'!M130</f>
        <v>0</v>
      </c>
      <c r="O49" s="24">
        <f>$B$4*'Revenues-Costs'!N130</f>
        <v>0</v>
      </c>
      <c r="P49" s="24">
        <f>$B$4*'Revenues-Costs'!O130</f>
        <v>0</v>
      </c>
      <c r="Q49" s="24">
        <f>$B$4*'Revenues-Costs'!P130</f>
        <v>0</v>
      </c>
      <c r="R49" s="24">
        <f>$B$4*'Revenues-Costs'!Q130</f>
        <v>0</v>
      </c>
      <c r="S49" s="24">
        <f>$B$4*'Revenues-Costs'!R130</f>
        <v>0</v>
      </c>
      <c r="T49" s="24">
        <f>$B$4*'Revenues-Costs'!S130</f>
        <v>0</v>
      </c>
      <c r="U49" s="24">
        <f>$B$4*'Revenues-Costs'!T130</f>
        <v>0</v>
      </c>
      <c r="V49" s="24">
        <f>$B$4*'Revenues-Costs'!U130</f>
        <v>0</v>
      </c>
      <c r="W49" s="24">
        <f>$B$4*'Revenues-Costs'!V130</f>
        <v>0</v>
      </c>
      <c r="X49" s="24">
        <f>$B$4*'Revenues-Costs'!W130</f>
        <v>0</v>
      </c>
      <c r="Y49" s="24">
        <f>$B$4*'Revenues-Costs'!X130</f>
        <v>0</v>
      </c>
      <c r="Z49" s="24">
        <f>$B$4*'Revenues-Costs'!Y130</f>
        <v>0</v>
      </c>
      <c r="AA49" s="24">
        <f>$B$4*'Revenues-Costs'!Z130</f>
        <v>0</v>
      </c>
      <c r="AB49" s="24">
        <f>$B$4*'Revenues-Costs'!AA130</f>
        <v>0</v>
      </c>
      <c r="AC49" s="24">
        <f>$B$4*'Revenues-Costs'!AB130</f>
        <v>0</v>
      </c>
      <c r="AD49" s="24">
        <f>$B$4*'Revenues-Costs'!AC130</f>
        <v>0</v>
      </c>
      <c r="AE49" s="24">
        <f>$B$4*'Revenues-Costs'!AD130</f>
        <v>0</v>
      </c>
      <c r="AF49" s="24">
        <f>$B$4*'Revenues-Costs'!AE130</f>
        <v>0</v>
      </c>
      <c r="AG49" s="24">
        <f>$B$4*'Revenues-Costs'!AF130</f>
        <v>0</v>
      </c>
      <c r="AH49" s="24">
        <f>$B$4*'Revenues-Costs'!AG130</f>
        <v>0</v>
      </c>
      <c r="AI49" s="24">
        <f>$B$4*'Revenues-Costs'!AH130</f>
        <v>10000</v>
      </c>
      <c r="AJ49" s="24">
        <f>$B$4*'Revenues-Costs'!AI130</f>
        <v>11000</v>
      </c>
      <c r="AK49" s="24">
        <f>$B$4*'Revenues-Costs'!AJ130</f>
        <v>12100.000000000002</v>
      </c>
      <c r="AL49" s="24">
        <f>$B$4*'Revenues-Costs'!AK130</f>
        <v>13310.000000000004</v>
      </c>
      <c r="AM49" s="24">
        <f>$B$4*'Revenues-Costs'!AL130</f>
        <v>14641.000000000005</v>
      </c>
      <c r="AN49" s="24">
        <f>$B$4*'Revenues-Costs'!AM130</f>
        <v>16105.100000000008</v>
      </c>
      <c r="AO49" s="24">
        <f>$B$4*'Revenues-Costs'!AN130</f>
        <v>17715.610000000011</v>
      </c>
      <c r="AP49" s="24">
        <f>$B$4*'Revenues-Costs'!AO130</f>
        <v>19487.171000000013</v>
      </c>
      <c r="AQ49" s="24">
        <f>$B$4*'Revenues-Costs'!AP130</f>
        <v>21435.888100000015</v>
      </c>
      <c r="AR49" s="24">
        <f>$B$4*'Revenues-Costs'!AQ130</f>
        <v>23579.476910000019</v>
      </c>
      <c r="AS49" s="24">
        <f>$B$4*'Revenues-Costs'!AR130</f>
        <v>25937.424601000024</v>
      </c>
      <c r="AT49" s="24">
        <f>$B$4*'Revenues-Costs'!AS130</f>
        <v>28531.16706110003</v>
      </c>
      <c r="AU49" s="24">
        <f>$B$4*'Revenues-Costs'!AT130</f>
        <v>31384.283767210036</v>
      </c>
      <c r="AV49" s="24">
        <f>$B$4*'Revenues-Costs'!AU130</f>
        <v>34522.712143931043</v>
      </c>
      <c r="AW49" s="24">
        <f>$B$4*'Revenues-Costs'!AV130</f>
        <v>37974.983358324149</v>
      </c>
      <c r="AX49" s="24">
        <f>$B$4*'Revenues-Costs'!AW130</f>
        <v>41772.481694156566</v>
      </c>
      <c r="AY49" s="24">
        <f>$B$4*'Revenues-Costs'!AX130</f>
        <v>45949.729863572225</v>
      </c>
      <c r="AZ49" s="24">
        <f>$B$4*'Revenues-Costs'!AY130</f>
        <v>50544.702849929454</v>
      </c>
      <c r="BA49" s="24">
        <f>$B$4*'Revenues-Costs'!AZ130</f>
        <v>55599.173134922406</v>
      </c>
      <c r="BB49" s="24">
        <f>$B$4*'Revenues-Costs'!BA130</f>
        <v>61159.090448414652</v>
      </c>
      <c r="BC49" s="24">
        <f>$B$4*'Revenues-Costs'!BB130</f>
        <v>67274.999493256124</v>
      </c>
      <c r="BD49" s="24">
        <f>$B$4*'Revenues-Costs'!BC130</f>
        <v>74002.499442581742</v>
      </c>
      <c r="BE49" s="24">
        <f>$B$4*'Revenues-Costs'!BD130</f>
        <v>81402.749386839918</v>
      </c>
      <c r="BF49" s="24">
        <f>$B$4*'Revenues-Costs'!BE130</f>
        <v>89543.024325523918</v>
      </c>
      <c r="BG49" s="24">
        <f>$B$4*'Revenues-Costs'!BF130</f>
        <v>98497.32675807632</v>
      </c>
      <c r="BH49" s="24">
        <f>$B$4*'Revenues-Costs'!BG130</f>
        <v>108347.05943388396</v>
      </c>
      <c r="BI49" s="24">
        <f>$B$4*'Revenues-Costs'!BH130</f>
        <v>119181.76537727236</v>
      </c>
      <c r="BJ49" s="24">
        <f>$B$4*'Revenues-Costs'!BI130</f>
        <v>131099.9419149996</v>
      </c>
      <c r="BK49" s="24">
        <f>$B$4*'Revenues-Costs'!BJ130</f>
        <v>144209.93610649958</v>
      </c>
      <c r="BL49" s="24">
        <f>$B$4*'Revenues-Costs'!BK130</f>
        <v>158630.92971714956</v>
      </c>
      <c r="BM49" s="24">
        <f>$B$4*'Revenues-Costs'!BL130</f>
        <v>174494.02268886453</v>
      </c>
      <c r="BN49" s="24">
        <f>$B$4*'Revenues-Costs'!BM130</f>
        <v>191943.42495775101</v>
      </c>
      <c r="BO49" s="24">
        <f>$B$4*'Revenues-Costs'!BN130</f>
        <v>211137.76745352612</v>
      </c>
      <c r="BP49" s="24">
        <f>$B$4*'Revenues-Costs'!BO130</f>
        <v>232251.54419887875</v>
      </c>
      <c r="BQ49" s="24">
        <f>$B$4*'Revenues-Costs'!BP130</f>
        <v>255476.69861876665</v>
      </c>
      <c r="BR49" s="24">
        <f>$B$4*'Revenues-Costs'!BQ130</f>
        <v>281024.36848064332</v>
      </c>
      <c r="BS49" s="24">
        <f>$B$4*'Revenues-Costs'!BR130</f>
        <v>309126.80532870768</v>
      </c>
      <c r="BT49" s="24">
        <f>$B$4*'Revenues-Costs'!BS130</f>
        <v>340039.48586157849</v>
      </c>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row>
    <row r="50" spans="2:141">
      <c r="E50" s="2"/>
      <c r="F50" s="1">
        <v>46</v>
      </c>
      <c r="H50" s="102"/>
      <c r="I50" s="1">
        <f>+'Revenues-Costs'!H50</f>
        <v>0</v>
      </c>
      <c r="M50" s="24">
        <f>$B$4*'Revenues-Costs'!L131</f>
        <v>0</v>
      </c>
      <c r="N50" s="24">
        <f>$B$4*'Revenues-Costs'!M131</f>
        <v>0</v>
      </c>
      <c r="O50" s="24">
        <f>$B$4*'Revenues-Costs'!N131</f>
        <v>0</v>
      </c>
      <c r="P50" s="24">
        <f>$B$4*'Revenues-Costs'!O131</f>
        <v>0</v>
      </c>
      <c r="Q50" s="24">
        <f>$B$4*'Revenues-Costs'!P131</f>
        <v>0</v>
      </c>
      <c r="R50" s="24">
        <f>$B$4*'Revenues-Costs'!Q131</f>
        <v>0</v>
      </c>
      <c r="S50" s="24">
        <f>$B$4*'Revenues-Costs'!R131</f>
        <v>0</v>
      </c>
      <c r="T50" s="24">
        <f>$B$4*'Revenues-Costs'!S131</f>
        <v>0</v>
      </c>
      <c r="U50" s="24">
        <f>$B$4*'Revenues-Costs'!T131</f>
        <v>0</v>
      </c>
      <c r="V50" s="24">
        <f>$B$4*'Revenues-Costs'!U131</f>
        <v>0</v>
      </c>
      <c r="W50" s="24">
        <f>$B$4*'Revenues-Costs'!V131</f>
        <v>0</v>
      </c>
      <c r="X50" s="24">
        <f>$B$4*'Revenues-Costs'!W131</f>
        <v>0</v>
      </c>
      <c r="Y50" s="24">
        <f>$B$4*'Revenues-Costs'!X131</f>
        <v>0</v>
      </c>
      <c r="Z50" s="24">
        <f>$B$4*'Revenues-Costs'!Y131</f>
        <v>0</v>
      </c>
      <c r="AA50" s="24">
        <f>$B$4*'Revenues-Costs'!Z131</f>
        <v>0</v>
      </c>
      <c r="AB50" s="24">
        <f>$B$4*'Revenues-Costs'!AA131</f>
        <v>0</v>
      </c>
      <c r="AC50" s="24">
        <f>$B$4*'Revenues-Costs'!AB131</f>
        <v>0</v>
      </c>
      <c r="AD50" s="24">
        <f>$B$4*'Revenues-Costs'!AC131</f>
        <v>0</v>
      </c>
      <c r="AE50" s="24">
        <f>$B$4*'Revenues-Costs'!AD131</f>
        <v>0</v>
      </c>
      <c r="AF50" s="24">
        <f>$B$4*'Revenues-Costs'!AE131</f>
        <v>0</v>
      </c>
      <c r="AG50" s="24">
        <f>$B$4*'Revenues-Costs'!AF131</f>
        <v>0</v>
      </c>
      <c r="AH50" s="24">
        <f>$B$4*'Revenues-Costs'!AG131</f>
        <v>0</v>
      </c>
      <c r="AI50" s="24">
        <f>$B$4*'Revenues-Costs'!AH131</f>
        <v>0</v>
      </c>
      <c r="AJ50" s="24">
        <f>$B$4*'Revenues-Costs'!AI131</f>
        <v>0</v>
      </c>
      <c r="AK50" s="24">
        <f>$B$4*'Revenues-Costs'!AJ131</f>
        <v>0</v>
      </c>
      <c r="AL50" s="24">
        <f>$B$4*'Revenues-Costs'!AK131</f>
        <v>0</v>
      </c>
      <c r="AM50" s="24">
        <f>$B$4*'Revenues-Costs'!AL131</f>
        <v>0</v>
      </c>
      <c r="AN50" s="24">
        <f>$B$4*'Revenues-Costs'!AM131</f>
        <v>0</v>
      </c>
      <c r="AO50" s="24">
        <f>$B$4*'Revenues-Costs'!AN131</f>
        <v>0</v>
      </c>
      <c r="AP50" s="24">
        <f>$B$4*'Revenues-Costs'!AO131</f>
        <v>0</v>
      </c>
      <c r="AQ50" s="24">
        <f>$B$4*'Revenues-Costs'!AP131</f>
        <v>0</v>
      </c>
      <c r="AR50" s="24">
        <f>$B$4*'Revenues-Costs'!AQ131</f>
        <v>0</v>
      </c>
      <c r="AS50" s="24">
        <f>$B$4*'Revenues-Costs'!AR131</f>
        <v>0</v>
      </c>
      <c r="AT50" s="24">
        <f>$B$4*'Revenues-Costs'!AS131</f>
        <v>0</v>
      </c>
      <c r="AU50" s="24">
        <f>$B$4*'Revenues-Costs'!AT131</f>
        <v>0</v>
      </c>
      <c r="AV50" s="24">
        <f>$B$4*'Revenues-Costs'!AU131</f>
        <v>0</v>
      </c>
      <c r="AW50" s="24">
        <f>$B$4*'Revenues-Costs'!AV131</f>
        <v>0</v>
      </c>
      <c r="AX50" s="24">
        <f>$B$4*'Revenues-Costs'!AW131</f>
        <v>0</v>
      </c>
      <c r="AY50" s="24">
        <f>$B$4*'Revenues-Costs'!AX131</f>
        <v>0</v>
      </c>
      <c r="AZ50" s="24">
        <f>$B$4*'Revenues-Costs'!AY131</f>
        <v>0</v>
      </c>
      <c r="BA50" s="24">
        <f>$B$4*'Revenues-Costs'!AZ131</f>
        <v>0</v>
      </c>
      <c r="BB50" s="24">
        <f>$B$4*'Revenues-Costs'!BA131</f>
        <v>0</v>
      </c>
      <c r="BC50" s="24">
        <f>$B$4*'Revenues-Costs'!BB131</f>
        <v>0</v>
      </c>
      <c r="BD50" s="24">
        <f>$B$4*'Revenues-Costs'!BC131</f>
        <v>0</v>
      </c>
      <c r="BE50" s="24">
        <f>$B$4*'Revenues-Costs'!BD131</f>
        <v>0</v>
      </c>
      <c r="BF50" s="24">
        <f>$B$4*'Revenues-Costs'!BE131</f>
        <v>0</v>
      </c>
      <c r="BG50" s="24">
        <f>$B$4*'Revenues-Costs'!BF131</f>
        <v>0</v>
      </c>
      <c r="BH50" s="24">
        <f>$B$4*'Revenues-Costs'!BG131</f>
        <v>0</v>
      </c>
      <c r="BI50" s="24">
        <f>$B$4*'Revenues-Costs'!BH131</f>
        <v>0</v>
      </c>
      <c r="BJ50" s="24">
        <f>$B$4*'Revenues-Costs'!BI131</f>
        <v>0</v>
      </c>
      <c r="BK50" s="24">
        <f>$B$4*'Revenues-Costs'!BJ131</f>
        <v>0</v>
      </c>
      <c r="BL50" s="24">
        <f>$B$4*'Revenues-Costs'!BK131</f>
        <v>0</v>
      </c>
      <c r="BM50" s="24">
        <f>$B$4*'Revenues-Costs'!BL131</f>
        <v>0</v>
      </c>
      <c r="BN50" s="24">
        <f>$B$4*'Revenues-Costs'!BM131</f>
        <v>0</v>
      </c>
      <c r="BO50" s="24">
        <f>$B$4*'Revenues-Costs'!BN131</f>
        <v>0</v>
      </c>
      <c r="BP50" s="24">
        <f>$B$4*'Revenues-Costs'!BO131</f>
        <v>0</v>
      </c>
      <c r="BQ50" s="24">
        <f>$B$4*'Revenues-Costs'!BP131</f>
        <v>0</v>
      </c>
      <c r="BR50" s="24">
        <f>$B$4*'Revenues-Costs'!BQ131</f>
        <v>0</v>
      </c>
      <c r="BS50" s="24">
        <f>$B$4*'Revenues-Costs'!BR131</f>
        <v>0</v>
      </c>
      <c r="BT50" s="24">
        <f>$B$4*'Revenues-Costs'!BS131</f>
        <v>0</v>
      </c>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row>
    <row r="51" spans="2:141">
      <c r="E51" s="2"/>
      <c r="F51" s="1">
        <v>47</v>
      </c>
      <c r="H51" s="102"/>
      <c r="I51" s="1" t="str">
        <f>+'Revenues-Costs'!H51</f>
        <v>Streamable Invest customers</v>
      </c>
      <c r="M51" s="24">
        <f>$B$4*'Revenues-Costs'!L132</f>
        <v>0</v>
      </c>
      <c r="N51" s="24">
        <f>$B$4*'Revenues-Costs'!M132</f>
        <v>0</v>
      </c>
      <c r="O51" s="24">
        <f>$B$4*'Revenues-Costs'!N132</f>
        <v>0</v>
      </c>
      <c r="P51" s="24">
        <f>$B$4*'Revenues-Costs'!O132</f>
        <v>0</v>
      </c>
      <c r="Q51" s="24">
        <f>$B$4*'Revenues-Costs'!P132</f>
        <v>0</v>
      </c>
      <c r="R51" s="24">
        <f>$B$4*'Revenues-Costs'!Q132</f>
        <v>0</v>
      </c>
      <c r="S51" s="24">
        <f>$B$4*'Revenues-Costs'!R132</f>
        <v>0</v>
      </c>
      <c r="T51" s="24">
        <f>$B$4*'Revenues-Costs'!S132</f>
        <v>0</v>
      </c>
      <c r="U51" s="24">
        <f>$B$4*'Revenues-Costs'!T132</f>
        <v>1</v>
      </c>
      <c r="V51" s="24">
        <f>$B$4*'Revenues-Costs'!U132</f>
        <v>1</v>
      </c>
      <c r="W51" s="24">
        <f>$B$4*'Revenues-Costs'!V132</f>
        <v>2</v>
      </c>
      <c r="X51" s="24">
        <f>$B$4*'Revenues-Costs'!W132</f>
        <v>3</v>
      </c>
      <c r="Y51" s="24">
        <f>$B$4*'Revenues-Costs'!X132</f>
        <v>5</v>
      </c>
      <c r="Z51" s="24">
        <f>$B$4*'Revenues-Costs'!Y132</f>
        <v>8</v>
      </c>
      <c r="AA51" s="24">
        <f>$B$4*'Revenues-Costs'!Z132</f>
        <v>13</v>
      </c>
      <c r="AB51" s="24">
        <f>$B$4*'Revenues-Costs'!AA132</f>
        <v>21</v>
      </c>
      <c r="AC51" s="24">
        <f>$B$4*'Revenues-Costs'!AB132</f>
        <v>34</v>
      </c>
      <c r="AD51" s="24">
        <f>$B$4*'Revenues-Costs'!AC132</f>
        <v>55</v>
      </c>
      <c r="AE51" s="24">
        <f>$B$4*'Revenues-Costs'!AD132</f>
        <v>89</v>
      </c>
      <c r="AF51" s="24">
        <f>$B$4*'Revenues-Costs'!AE132</f>
        <v>144</v>
      </c>
      <c r="AG51" s="24">
        <f>$B$4*'Revenues-Costs'!AF132</f>
        <v>151.20000000000002</v>
      </c>
      <c r="AH51" s="24">
        <f>$B$4*'Revenues-Costs'!AG132</f>
        <v>158.76000000000002</v>
      </c>
      <c r="AI51" s="24">
        <f>$B$4*'Revenues-Costs'!AH132</f>
        <v>166.69800000000004</v>
      </c>
      <c r="AJ51" s="24">
        <f>$B$4*'Revenues-Costs'!AI132</f>
        <v>175.03290000000004</v>
      </c>
      <c r="AK51" s="24">
        <f>$B$4*'Revenues-Costs'!AJ132</f>
        <v>183.78454500000004</v>
      </c>
      <c r="AL51" s="24">
        <f>$B$4*'Revenues-Costs'!AK132</f>
        <v>192.97377225000005</v>
      </c>
      <c r="AM51" s="24">
        <f>$B$4*'Revenues-Costs'!AL132</f>
        <v>202.62246086250008</v>
      </c>
      <c r="AN51" s="24">
        <f>$B$4*'Revenues-Costs'!AM132</f>
        <v>212.75358390562508</v>
      </c>
      <c r="AO51" s="24">
        <f>$B$4*'Revenues-Costs'!AN132</f>
        <v>223.39126310090634</v>
      </c>
      <c r="AP51" s="24">
        <f>$B$4*'Revenues-Costs'!AO132</f>
        <v>234.56082625595167</v>
      </c>
      <c r="AQ51" s="24">
        <f>$B$4*'Revenues-Costs'!AP132</f>
        <v>246.28886756874925</v>
      </c>
      <c r="AR51" s="24">
        <f>$B$4*'Revenues-Costs'!AQ132</f>
        <v>258.60331094718674</v>
      </c>
      <c r="AS51" s="24">
        <f>$B$4*'Revenues-Costs'!AR132</f>
        <v>271.53347649454611</v>
      </c>
      <c r="AT51" s="24">
        <f>$B$4*'Revenues-Costs'!AS132</f>
        <v>285.11015031927343</v>
      </c>
      <c r="AU51" s="24">
        <f>$B$4*'Revenues-Costs'!AT132</f>
        <v>299.36565783523713</v>
      </c>
      <c r="AV51" s="24">
        <f>$B$4*'Revenues-Costs'!AU132</f>
        <v>314.333940726999</v>
      </c>
      <c r="AW51" s="24">
        <f>$B$4*'Revenues-Costs'!AV132</f>
        <v>330.05063776334896</v>
      </c>
      <c r="AX51" s="24">
        <f>$B$4*'Revenues-Costs'!AW132</f>
        <v>346.55316965151644</v>
      </c>
      <c r="AY51" s="24">
        <f>$B$4*'Revenues-Costs'!AX132</f>
        <v>363.88082813409227</v>
      </c>
      <c r="AZ51" s="24">
        <f>$B$4*'Revenues-Costs'!AY132</f>
        <v>382.0748695407969</v>
      </c>
      <c r="BA51" s="24">
        <f>$B$4*'Revenues-Costs'!AZ132</f>
        <v>401.17861301783671</v>
      </c>
      <c r="BB51" s="24">
        <f>$B$4*'Revenues-Costs'!BA132</f>
        <v>421.23754366872862</v>
      </c>
      <c r="BC51" s="24">
        <f>$B$4*'Revenues-Costs'!BB132</f>
        <v>442.2994208521651</v>
      </c>
      <c r="BD51" s="24">
        <f>$B$4*'Revenues-Costs'!BC132</f>
        <v>464.4143918947733</v>
      </c>
      <c r="BE51" s="24">
        <f>$B$4*'Revenues-Costs'!BD132</f>
        <v>487.63511148951193</v>
      </c>
      <c r="BF51" s="24">
        <f>$B$4*'Revenues-Costs'!BE132</f>
        <v>512.01686706398766</v>
      </c>
      <c r="BG51" s="24">
        <f>$B$4*'Revenues-Costs'!BF132</f>
        <v>537.61771041718703</v>
      </c>
      <c r="BH51" s="24">
        <f>$B$4*'Revenues-Costs'!BG132</f>
        <v>564.49859593804638</v>
      </c>
      <c r="BI51" s="24">
        <f>$B$4*'Revenues-Costs'!BH132</f>
        <v>592.72352573494868</v>
      </c>
      <c r="BJ51" s="24">
        <f>$B$4*'Revenues-Costs'!BI132</f>
        <v>622.35970202169619</v>
      </c>
      <c r="BK51" s="24">
        <f>$B$4*'Revenues-Costs'!BJ132</f>
        <v>653.47768712278105</v>
      </c>
      <c r="BL51" s="24">
        <f>$B$4*'Revenues-Costs'!BK132</f>
        <v>686.15157147892012</v>
      </c>
      <c r="BM51" s="24">
        <f>$B$4*'Revenues-Costs'!BL132</f>
        <v>720.45915005286599</v>
      </c>
      <c r="BN51" s="24">
        <f>$B$4*'Revenues-Costs'!BM132</f>
        <v>756.4821075555094</v>
      </c>
      <c r="BO51" s="24">
        <f>$B$4*'Revenues-Costs'!BN132</f>
        <v>794.30621293328488</v>
      </c>
      <c r="BP51" s="24">
        <f>$B$4*'Revenues-Costs'!BO132</f>
        <v>834.02152357994919</v>
      </c>
      <c r="BQ51" s="24">
        <f>$B$4*'Revenues-Costs'!BP132</f>
        <v>875.72259975894656</v>
      </c>
      <c r="BR51" s="24">
        <f>$B$4*'Revenues-Costs'!BQ132</f>
        <v>919.50872974689389</v>
      </c>
      <c r="BS51" s="24">
        <f>$B$4*'Revenues-Costs'!BR132</f>
        <v>965.48416623423873</v>
      </c>
      <c r="BT51" s="24">
        <f>$B$4*'Revenues-Costs'!BS132</f>
        <v>1013.7583745459507</v>
      </c>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row>
    <row r="52" spans="2:141">
      <c r="E52" s="2"/>
      <c r="F52" s="1">
        <v>48</v>
      </c>
      <c r="H52" s="102"/>
      <c r="I52" s="1">
        <f>+'Revenues-Costs'!H52</f>
        <v>0</v>
      </c>
      <c r="M52" s="24">
        <f>$B$4*'Revenues-Costs'!L133</f>
        <v>0</v>
      </c>
      <c r="N52" s="24">
        <f>$B$4*'Revenues-Costs'!M133</f>
        <v>0</v>
      </c>
      <c r="O52" s="24">
        <f>$B$4*'Revenues-Costs'!N133</f>
        <v>0</v>
      </c>
      <c r="P52" s="24">
        <f>$B$4*'Revenues-Costs'!O133</f>
        <v>0</v>
      </c>
      <c r="Q52" s="24">
        <f>$B$4*'Revenues-Costs'!P133</f>
        <v>0</v>
      </c>
      <c r="R52" s="24">
        <f>$B$4*'Revenues-Costs'!Q133</f>
        <v>0</v>
      </c>
      <c r="S52" s="24">
        <f>$B$4*'Revenues-Costs'!R133</f>
        <v>0</v>
      </c>
      <c r="T52" s="24">
        <f>$B$4*'Revenues-Costs'!S133</f>
        <v>0</v>
      </c>
      <c r="U52" s="24">
        <f>$B$4*'Revenues-Costs'!T133</f>
        <v>0</v>
      </c>
      <c r="V52" s="24">
        <f>$B$4*'Revenues-Costs'!U133</f>
        <v>0</v>
      </c>
      <c r="W52" s="24">
        <f>$B$4*'Revenues-Costs'!V133</f>
        <v>0</v>
      </c>
      <c r="X52" s="24">
        <f>$B$4*'Revenues-Costs'!W133</f>
        <v>0</v>
      </c>
      <c r="Y52" s="24">
        <f>$B$4*'Revenues-Costs'!X133</f>
        <v>0</v>
      </c>
      <c r="Z52" s="24">
        <f>$B$4*'Revenues-Costs'!Y133</f>
        <v>0</v>
      </c>
      <c r="AA52" s="24">
        <f>$B$4*'Revenues-Costs'!Z133</f>
        <v>0</v>
      </c>
      <c r="AB52" s="24">
        <f>$B$4*'Revenues-Costs'!AA133</f>
        <v>0</v>
      </c>
      <c r="AC52" s="24">
        <f>$B$4*'Revenues-Costs'!AB133</f>
        <v>0</v>
      </c>
      <c r="AD52" s="24">
        <f>$B$4*'Revenues-Costs'!AC133</f>
        <v>0</v>
      </c>
      <c r="AE52" s="24">
        <f>$B$4*'Revenues-Costs'!AD133</f>
        <v>0</v>
      </c>
      <c r="AF52" s="24">
        <f>$B$4*'Revenues-Costs'!AE133</f>
        <v>0</v>
      </c>
      <c r="AG52" s="24">
        <f>$B$4*'Revenues-Costs'!AF133</f>
        <v>0</v>
      </c>
      <c r="AH52" s="24">
        <f>$B$4*'Revenues-Costs'!AG133</f>
        <v>0</v>
      </c>
      <c r="AI52" s="24">
        <f>$B$4*'Revenues-Costs'!AH133</f>
        <v>0</v>
      </c>
      <c r="AJ52" s="24">
        <f>$B$4*'Revenues-Costs'!AI133</f>
        <v>0</v>
      </c>
      <c r="AK52" s="24">
        <f>$B$4*'Revenues-Costs'!AJ133</f>
        <v>0</v>
      </c>
      <c r="AL52" s="24">
        <f>$B$4*'Revenues-Costs'!AK133</f>
        <v>0</v>
      </c>
      <c r="AM52" s="24">
        <f>$B$4*'Revenues-Costs'!AL133</f>
        <v>0</v>
      </c>
      <c r="AN52" s="24">
        <f>$B$4*'Revenues-Costs'!AM133</f>
        <v>0</v>
      </c>
      <c r="AO52" s="24">
        <f>$B$4*'Revenues-Costs'!AN133</f>
        <v>0</v>
      </c>
      <c r="AP52" s="24">
        <f>$B$4*'Revenues-Costs'!AO133</f>
        <v>0</v>
      </c>
      <c r="AQ52" s="24">
        <f>$B$4*'Revenues-Costs'!AP133</f>
        <v>0</v>
      </c>
      <c r="AR52" s="24">
        <f>$B$4*'Revenues-Costs'!AQ133</f>
        <v>0</v>
      </c>
      <c r="AS52" s="24">
        <f>$B$4*'Revenues-Costs'!AR133</f>
        <v>0</v>
      </c>
      <c r="AT52" s="24">
        <f>$B$4*'Revenues-Costs'!AS133</f>
        <v>0</v>
      </c>
      <c r="AU52" s="24">
        <f>$B$4*'Revenues-Costs'!AT133</f>
        <v>0</v>
      </c>
      <c r="AV52" s="24">
        <f>$B$4*'Revenues-Costs'!AU133</f>
        <v>0</v>
      </c>
      <c r="AW52" s="24">
        <f>$B$4*'Revenues-Costs'!AV133</f>
        <v>0</v>
      </c>
      <c r="AX52" s="24">
        <f>$B$4*'Revenues-Costs'!AW133</f>
        <v>0</v>
      </c>
      <c r="AY52" s="24">
        <f>$B$4*'Revenues-Costs'!AX133</f>
        <v>0</v>
      </c>
      <c r="AZ52" s="24">
        <f>$B$4*'Revenues-Costs'!AY133</f>
        <v>0</v>
      </c>
      <c r="BA52" s="24">
        <f>$B$4*'Revenues-Costs'!AZ133</f>
        <v>0</v>
      </c>
      <c r="BB52" s="24">
        <f>$B$4*'Revenues-Costs'!BA133</f>
        <v>0</v>
      </c>
      <c r="BC52" s="24">
        <f>$B$4*'Revenues-Costs'!BB133</f>
        <v>0</v>
      </c>
      <c r="BD52" s="24">
        <f>$B$4*'Revenues-Costs'!BC133</f>
        <v>0</v>
      </c>
      <c r="BE52" s="24">
        <f>$B$4*'Revenues-Costs'!BD133</f>
        <v>0</v>
      </c>
      <c r="BF52" s="24">
        <f>$B$4*'Revenues-Costs'!BE133</f>
        <v>0</v>
      </c>
      <c r="BG52" s="24">
        <f>$B$4*'Revenues-Costs'!BF133</f>
        <v>0</v>
      </c>
      <c r="BH52" s="24">
        <f>$B$4*'Revenues-Costs'!BG133</f>
        <v>0</v>
      </c>
      <c r="BI52" s="24">
        <f>$B$4*'Revenues-Costs'!BH133</f>
        <v>0</v>
      </c>
      <c r="BJ52" s="24">
        <f>$B$4*'Revenues-Costs'!BI133</f>
        <v>0</v>
      </c>
      <c r="BK52" s="24">
        <f>$B$4*'Revenues-Costs'!BJ133</f>
        <v>0</v>
      </c>
      <c r="BL52" s="24">
        <f>$B$4*'Revenues-Costs'!BK133</f>
        <v>0</v>
      </c>
      <c r="BM52" s="24">
        <f>$B$4*'Revenues-Costs'!BL133</f>
        <v>0</v>
      </c>
      <c r="BN52" s="24">
        <f>$B$4*'Revenues-Costs'!BM133</f>
        <v>0</v>
      </c>
      <c r="BO52" s="24">
        <f>$B$4*'Revenues-Costs'!BN133</f>
        <v>0</v>
      </c>
      <c r="BP52" s="24">
        <f>$B$4*'Revenues-Costs'!BO133</f>
        <v>0</v>
      </c>
      <c r="BQ52" s="24">
        <f>$B$4*'Revenues-Costs'!BP133</f>
        <v>0</v>
      </c>
      <c r="BR52" s="24">
        <f>$B$4*'Revenues-Costs'!BQ133</f>
        <v>0</v>
      </c>
      <c r="BS52" s="24">
        <f>$B$4*'Revenues-Costs'!BR133</f>
        <v>0</v>
      </c>
      <c r="BT52" s="24">
        <f>$B$4*'Revenues-Costs'!BS133</f>
        <v>0</v>
      </c>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row>
    <row r="53" spans="2:141">
      <c r="E53" s="2"/>
      <c r="F53" s="1">
        <v>49</v>
      </c>
      <c r="H53" s="102"/>
      <c r="I53" s="1" t="str">
        <f>+'Revenues-Costs'!H53</f>
        <v>Users</v>
      </c>
      <c r="M53" s="24">
        <f>$B$4*'Revenues-Costs'!L134</f>
        <v>0</v>
      </c>
      <c r="N53" s="24">
        <f>$B$4*'Revenues-Costs'!M134</f>
        <v>0</v>
      </c>
      <c r="O53" s="24">
        <f>$B$4*'Revenues-Costs'!N134</f>
        <v>0</v>
      </c>
      <c r="P53" s="24">
        <f>$B$4*'Revenues-Costs'!O134</f>
        <v>0</v>
      </c>
      <c r="Q53" s="24">
        <f>$B$4*'Revenues-Costs'!P134</f>
        <v>0</v>
      </c>
      <c r="R53" s="24">
        <f>$B$4*'Revenues-Costs'!Q134</f>
        <v>0</v>
      </c>
      <c r="S53" s="24">
        <f>$B$4*'Revenues-Costs'!R134</f>
        <v>0</v>
      </c>
      <c r="T53" s="24">
        <f>$B$4*'Revenues-Costs'!S134</f>
        <v>0</v>
      </c>
      <c r="U53" s="24">
        <f>$B$4*'Revenues-Costs'!T134</f>
        <v>200</v>
      </c>
      <c r="V53" s="24">
        <f>$B$4*'Revenues-Costs'!U134</f>
        <v>220.00000000000003</v>
      </c>
      <c r="W53" s="24">
        <f>$B$4*'Revenues-Costs'!V134</f>
        <v>242.00000000000006</v>
      </c>
      <c r="X53" s="24">
        <f>$B$4*'Revenues-Costs'!W134</f>
        <v>266.2000000000001</v>
      </c>
      <c r="Y53" s="24">
        <f>$B$4*'Revenues-Costs'!X134</f>
        <v>292.82000000000016</v>
      </c>
      <c r="Z53" s="24">
        <f>$B$4*'Revenues-Costs'!Y134</f>
        <v>322.1020000000002</v>
      </c>
      <c r="AA53" s="24">
        <f>$B$4*'Revenues-Costs'!Z134</f>
        <v>354.31220000000025</v>
      </c>
      <c r="AB53" s="24">
        <f>$B$4*'Revenues-Costs'!AA134</f>
        <v>389.7434200000003</v>
      </c>
      <c r="AC53" s="24">
        <f>$B$4*'Revenues-Costs'!AB134</f>
        <v>428.71776200000039</v>
      </c>
      <c r="AD53" s="24">
        <f>$B$4*'Revenues-Costs'!AC134</f>
        <v>471.58953820000045</v>
      </c>
      <c r="AE53" s="24">
        <f>$B$4*'Revenues-Costs'!AD134</f>
        <v>518.74849202000053</v>
      </c>
      <c r="AF53" s="24">
        <f>$B$4*'Revenues-Costs'!AE134</f>
        <v>570.62334122200059</v>
      </c>
      <c r="AG53" s="24">
        <f>$B$4*'Revenues-Costs'!AF134</f>
        <v>627.68567534420072</v>
      </c>
      <c r="AH53" s="24">
        <f>$B$4*'Revenues-Costs'!AG134</f>
        <v>690.45424287862079</v>
      </c>
      <c r="AI53" s="24">
        <f>$B$4*'Revenues-Costs'!AH134</f>
        <v>759.49966716648294</v>
      </c>
      <c r="AJ53" s="24">
        <f>$B$4*'Revenues-Costs'!AI134</f>
        <v>835.44963388313124</v>
      </c>
      <c r="AK53" s="24">
        <f>$B$4*'Revenues-Costs'!AJ134</f>
        <v>918.99459727144449</v>
      </c>
      <c r="AL53" s="24">
        <f>$B$4*'Revenues-Costs'!AK134</f>
        <v>1010.894056998589</v>
      </c>
      <c r="AM53" s="24">
        <f>$B$4*'Revenues-Costs'!AL134</f>
        <v>1111.983462698448</v>
      </c>
      <c r="AN53" s="24">
        <f>$B$4*'Revenues-Costs'!AM134</f>
        <v>1223.1818089682929</v>
      </c>
      <c r="AO53" s="24">
        <f>$B$4*'Revenues-Costs'!AN134</f>
        <v>1345.4999898651222</v>
      </c>
      <c r="AP53" s="24">
        <f>$B$4*'Revenues-Costs'!AO134</f>
        <v>1480.0499888516345</v>
      </c>
      <c r="AQ53" s="24">
        <f>$B$4*'Revenues-Costs'!AP134</f>
        <v>1628.054987736798</v>
      </c>
      <c r="AR53" s="24">
        <f>$B$4*'Revenues-Costs'!AQ134</f>
        <v>1790.860486510478</v>
      </c>
      <c r="AS53" s="24">
        <f>$B$4*'Revenues-Costs'!AR134</f>
        <v>1969.9465351615261</v>
      </c>
      <c r="AT53" s="24">
        <f>$B$4*'Revenues-Costs'!AS134</f>
        <v>2166.9411886776788</v>
      </c>
      <c r="AU53" s="24">
        <f>$B$4*'Revenues-Costs'!AT134</f>
        <v>2383.6353075454467</v>
      </c>
      <c r="AV53" s="24">
        <f>$B$4*'Revenues-Costs'!AU134</f>
        <v>2621.9988382999918</v>
      </c>
      <c r="AW53" s="24">
        <f>$B$4*'Revenues-Costs'!AV134</f>
        <v>2884.1987221299914</v>
      </c>
      <c r="AX53" s="24">
        <f>$B$4*'Revenues-Costs'!AW134</f>
        <v>3172.6185943429909</v>
      </c>
      <c r="AY53" s="24">
        <f>$B$4*'Revenues-Costs'!AX134</f>
        <v>3489.8804537772903</v>
      </c>
      <c r="AZ53" s="24">
        <f>$B$4*'Revenues-Costs'!AY134</f>
        <v>3838.8684991550194</v>
      </c>
      <c r="BA53" s="24">
        <f>$B$4*'Revenues-Costs'!AZ134</f>
        <v>4222.7553490705213</v>
      </c>
      <c r="BB53" s="24">
        <f>$B$4*'Revenues-Costs'!BA134</f>
        <v>4645.0308839775735</v>
      </c>
      <c r="BC53" s="24">
        <f>$B$4*'Revenues-Costs'!BB134</f>
        <v>5109.5339723753314</v>
      </c>
      <c r="BD53" s="24">
        <f>$B$4*'Revenues-Costs'!BC134</f>
        <v>5620.4873696128652</v>
      </c>
      <c r="BE53" s="24">
        <f>$B$4*'Revenues-Costs'!BD134</f>
        <v>6182.5361065741527</v>
      </c>
      <c r="BF53" s="24">
        <f>$B$4*'Revenues-Costs'!BE134</f>
        <v>6800.7897172315688</v>
      </c>
      <c r="BG53" s="24">
        <f>$B$4*'Revenues-Costs'!BF134</f>
        <v>7480.8686889547262</v>
      </c>
      <c r="BH53" s="24">
        <f>$B$4*'Revenues-Costs'!BG134</f>
        <v>8228.9555578501986</v>
      </c>
      <c r="BI53" s="24">
        <f>$B$4*'Revenues-Costs'!BH134</f>
        <v>9051.851113635219</v>
      </c>
      <c r="BJ53" s="24">
        <f>$B$4*'Revenues-Costs'!BI134</f>
        <v>9957.0362249987411</v>
      </c>
      <c r="BK53" s="24">
        <f>$B$4*'Revenues-Costs'!BJ134</f>
        <v>10952.739847498617</v>
      </c>
      <c r="BL53" s="24">
        <f>$B$4*'Revenues-Costs'!BK134</f>
        <v>12048.01383224848</v>
      </c>
      <c r="BM53" s="24">
        <f>$B$4*'Revenues-Costs'!BL134</f>
        <v>13252.815215473329</v>
      </c>
      <c r="BN53" s="24">
        <f>$B$4*'Revenues-Costs'!BM134</f>
        <v>14578.096737020664</v>
      </c>
      <c r="BO53" s="24">
        <f>$B$4*'Revenues-Costs'!BN134</f>
        <v>16035.906410722731</v>
      </c>
      <c r="BP53" s="24">
        <f>$B$4*'Revenues-Costs'!BO134</f>
        <v>17639.497051795006</v>
      </c>
      <c r="BQ53" s="24">
        <f>$B$4*'Revenues-Costs'!BP134</f>
        <v>19403.446756974507</v>
      </c>
      <c r="BR53" s="24">
        <f>$B$4*'Revenues-Costs'!BQ134</f>
        <v>21343.791432671958</v>
      </c>
      <c r="BS53" s="24">
        <f>$B$4*'Revenues-Costs'!BR134</f>
        <v>23478.170575939155</v>
      </c>
      <c r="BT53" s="24">
        <f>$B$4*'Revenues-Costs'!BS134</f>
        <v>25825.987633533074</v>
      </c>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row>
    <row r="54" spans="2:141">
      <c r="E54" s="2"/>
      <c r="F54" s="1">
        <v>50</v>
      </c>
      <c r="H54" s="102"/>
      <c r="I54" s="1" t="str">
        <f>+'Revenues-Costs'!H54</f>
        <v>Volume</v>
      </c>
      <c r="K54" s="11"/>
      <c r="M54" s="24">
        <f>$B$4*'Revenues-Costs'!L135</f>
        <v>0</v>
      </c>
      <c r="N54" s="24">
        <f>$B$4*'Revenues-Costs'!M135</f>
        <v>0</v>
      </c>
      <c r="O54" s="24">
        <f>$B$4*'Revenues-Costs'!N135</f>
        <v>0</v>
      </c>
      <c r="P54" s="24">
        <f>$B$4*'Revenues-Costs'!O135</f>
        <v>0</v>
      </c>
      <c r="Q54" s="24">
        <f>$B$4*'Revenues-Costs'!P135</f>
        <v>0</v>
      </c>
      <c r="R54" s="24">
        <f>$B$4*'Revenues-Costs'!Q135</f>
        <v>0</v>
      </c>
      <c r="S54" s="24">
        <f>$B$4*'Revenues-Costs'!R135</f>
        <v>0</v>
      </c>
      <c r="T54" s="24">
        <f>$B$4*'Revenues-Costs'!S135</f>
        <v>0</v>
      </c>
      <c r="U54" s="24">
        <f>$B$4*'Revenues-Costs'!T135</f>
        <v>100000</v>
      </c>
      <c r="V54" s="24">
        <f>$B$4*'Revenues-Costs'!U135</f>
        <v>110000.00000000001</v>
      </c>
      <c r="W54" s="24">
        <f>$B$4*'Revenues-Costs'!V135</f>
        <v>121000.00000000003</v>
      </c>
      <c r="X54" s="24">
        <f>$B$4*'Revenues-Costs'!W135</f>
        <v>133100.00000000006</v>
      </c>
      <c r="Y54" s="24">
        <f>$B$4*'Revenues-Costs'!X135</f>
        <v>146410.00000000009</v>
      </c>
      <c r="Z54" s="24">
        <f>$B$4*'Revenues-Costs'!Y135</f>
        <v>161051.00000000009</v>
      </c>
      <c r="AA54" s="24">
        <f>$B$4*'Revenues-Costs'!Z135</f>
        <v>177156.10000000012</v>
      </c>
      <c r="AB54" s="24">
        <f>$B$4*'Revenues-Costs'!AA135</f>
        <v>194871.71000000014</v>
      </c>
      <c r="AC54" s="24">
        <f>$B$4*'Revenues-Costs'!AB135</f>
        <v>214358.8810000002</v>
      </c>
      <c r="AD54" s="24">
        <f>$B$4*'Revenues-Costs'!AC135</f>
        <v>235794.76910000024</v>
      </c>
      <c r="AE54" s="24">
        <f>$B$4*'Revenues-Costs'!AD135</f>
        <v>259374.24601000026</v>
      </c>
      <c r="AF54" s="24">
        <f>$B$4*'Revenues-Costs'!AE135</f>
        <v>285311.67061100027</v>
      </c>
      <c r="AG54" s="24">
        <f>$B$4*'Revenues-Costs'!AF135</f>
        <v>313842.83767210034</v>
      </c>
      <c r="AH54" s="24">
        <f>$B$4*'Revenues-Costs'!AG135</f>
        <v>345227.12143931037</v>
      </c>
      <c r="AI54" s="24">
        <f>$B$4*'Revenues-Costs'!AH135</f>
        <v>379749.83358324145</v>
      </c>
      <c r="AJ54" s="24">
        <f>$B$4*'Revenues-Costs'!AI135</f>
        <v>417724.8169415656</v>
      </c>
      <c r="AK54" s="24">
        <f>$B$4*'Revenues-Costs'!AJ135</f>
        <v>459497.29863572225</v>
      </c>
      <c r="AL54" s="24">
        <f>$B$4*'Revenues-Costs'!AK135</f>
        <v>505447.02849929448</v>
      </c>
      <c r="AM54" s="24">
        <f>$B$4*'Revenues-Costs'!AL135</f>
        <v>555991.73134922399</v>
      </c>
      <c r="AN54" s="24">
        <f>$B$4*'Revenues-Costs'!AM135</f>
        <v>611590.90448414651</v>
      </c>
      <c r="AO54" s="24">
        <f>$B$4*'Revenues-Costs'!AN135</f>
        <v>672749.99493256107</v>
      </c>
      <c r="AP54" s="24">
        <f>$B$4*'Revenues-Costs'!AO135</f>
        <v>740024.99442581728</v>
      </c>
      <c r="AQ54" s="24">
        <f>$B$4*'Revenues-Costs'!AP135</f>
        <v>814027.49386839906</v>
      </c>
      <c r="AR54" s="24">
        <f>$B$4*'Revenues-Costs'!AQ135</f>
        <v>895430.24325523898</v>
      </c>
      <c r="AS54" s="24">
        <f>$B$4*'Revenues-Costs'!AR135</f>
        <v>984973.26758076309</v>
      </c>
      <c r="AT54" s="24">
        <f>$B$4*'Revenues-Costs'!AS135</f>
        <v>1083470.5943388394</v>
      </c>
      <c r="AU54" s="24">
        <f>$B$4*'Revenues-Costs'!AT135</f>
        <v>1191817.6537727234</v>
      </c>
      <c r="AV54" s="24">
        <f>$B$4*'Revenues-Costs'!AU135</f>
        <v>1310999.419149996</v>
      </c>
      <c r="AW54" s="24">
        <f>$B$4*'Revenues-Costs'!AV135</f>
        <v>1442099.3610649956</v>
      </c>
      <c r="AX54" s="24">
        <f>$B$4*'Revenues-Costs'!AW135</f>
        <v>1586309.2971714954</v>
      </c>
      <c r="AY54" s="24">
        <f>$B$4*'Revenues-Costs'!AX135</f>
        <v>1744940.2268886452</v>
      </c>
      <c r="AZ54" s="24">
        <f>$B$4*'Revenues-Costs'!AY135</f>
        <v>1919434.2495775097</v>
      </c>
      <c r="BA54" s="24">
        <f>$B$4*'Revenues-Costs'!AZ135</f>
        <v>2111377.6745352605</v>
      </c>
      <c r="BB54" s="24">
        <f>$B$4*'Revenues-Costs'!BA135</f>
        <v>2322515.4419887867</v>
      </c>
      <c r="BC54" s="24">
        <f>$B$4*'Revenues-Costs'!BB135</f>
        <v>2554766.9861876657</v>
      </c>
      <c r="BD54" s="24">
        <f>$B$4*'Revenues-Costs'!BC135</f>
        <v>2810243.6848064326</v>
      </c>
      <c r="BE54" s="24">
        <f>$B$4*'Revenues-Costs'!BD135</f>
        <v>3091268.0532870763</v>
      </c>
      <c r="BF54" s="24">
        <f>$B$4*'Revenues-Costs'!BE135</f>
        <v>3400394.8586157844</v>
      </c>
      <c r="BG54" s="24">
        <f>$B$4*'Revenues-Costs'!BF135</f>
        <v>3740434.3444773629</v>
      </c>
      <c r="BH54" s="24">
        <f>$B$4*'Revenues-Costs'!BG135</f>
        <v>4114477.7789250994</v>
      </c>
      <c r="BI54" s="24">
        <f>$B$4*'Revenues-Costs'!BH135</f>
        <v>4525925.5568176098</v>
      </c>
      <c r="BJ54" s="24">
        <f>$B$4*'Revenues-Costs'!BI135</f>
        <v>4978518.1124993702</v>
      </c>
      <c r="BK54" s="24">
        <f>$B$4*'Revenues-Costs'!BJ135</f>
        <v>5476369.9237493081</v>
      </c>
      <c r="BL54" s="24">
        <f>$B$4*'Revenues-Costs'!BK135</f>
        <v>6024006.9161242396</v>
      </c>
      <c r="BM54" s="24">
        <f>$B$4*'Revenues-Costs'!BL135</f>
        <v>6626407.6077366648</v>
      </c>
      <c r="BN54" s="24">
        <f>$B$4*'Revenues-Costs'!BM135</f>
        <v>7289048.368510332</v>
      </c>
      <c r="BO54" s="24">
        <f>$B$4*'Revenues-Costs'!BN135</f>
        <v>8017953.2053613653</v>
      </c>
      <c r="BP54" s="24">
        <f>$B$4*'Revenues-Costs'!BO135</f>
        <v>8819748.5258975029</v>
      </c>
      <c r="BQ54" s="24">
        <f>$B$4*'Revenues-Costs'!BP135</f>
        <v>9701723.3784872536</v>
      </c>
      <c r="BR54" s="24">
        <f>$B$4*'Revenues-Costs'!BQ135</f>
        <v>10671895.716335978</v>
      </c>
      <c r="BS54" s="24">
        <f>$B$4*'Revenues-Costs'!BR135</f>
        <v>11739085.287969578</v>
      </c>
      <c r="BT54" s="24">
        <f>$B$4*'Revenues-Costs'!BS135</f>
        <v>12912993.816766538</v>
      </c>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row>
    <row r="55" spans="2:141">
      <c r="E55" s="2"/>
      <c r="F55" s="1">
        <v>51</v>
      </c>
      <c r="H55" s="102"/>
      <c r="I55" s="1" t="str">
        <f>+'Revenues-Costs'!H55</f>
        <v>TVL</v>
      </c>
      <c r="K55" s="11"/>
      <c r="M55" s="24">
        <f>$B$4*'Revenues-Costs'!L136</f>
        <v>0</v>
      </c>
      <c r="N55" s="24">
        <f>$B$4*'Revenues-Costs'!M136</f>
        <v>0</v>
      </c>
      <c r="O55" s="24">
        <f>$B$4*'Revenues-Costs'!N136</f>
        <v>0</v>
      </c>
      <c r="P55" s="24">
        <f>$B$4*'Revenues-Costs'!O136</f>
        <v>0</v>
      </c>
      <c r="Q55" s="24">
        <f>$B$4*'Revenues-Costs'!P136</f>
        <v>0</v>
      </c>
      <c r="R55" s="24">
        <f>$B$4*'Revenues-Costs'!Q136</f>
        <v>0</v>
      </c>
      <c r="S55" s="24">
        <f>$B$4*'Revenues-Costs'!R136</f>
        <v>0</v>
      </c>
      <c r="T55" s="24">
        <f>$B$4*'Revenues-Costs'!S136</f>
        <v>0</v>
      </c>
      <c r="U55" s="24">
        <f>$B$4*'Revenues-Costs'!T136</f>
        <v>600000</v>
      </c>
      <c r="V55" s="24">
        <f>$B$4*'Revenues-Costs'!U136</f>
        <v>660000</v>
      </c>
      <c r="W55" s="24">
        <f>$B$4*'Revenues-Costs'!V136</f>
        <v>726000.00000000012</v>
      </c>
      <c r="X55" s="24">
        <f>$B$4*'Revenues-Costs'!W136</f>
        <v>798600.00000000023</v>
      </c>
      <c r="Y55" s="24">
        <f>$B$4*'Revenues-Costs'!X136</f>
        <v>878460.00000000047</v>
      </c>
      <c r="Z55" s="24">
        <f>$B$4*'Revenues-Costs'!Y136</f>
        <v>966306.00000000058</v>
      </c>
      <c r="AA55" s="24">
        <f>$B$4*'Revenues-Costs'!Z136</f>
        <v>1062936.6000000008</v>
      </c>
      <c r="AB55" s="24">
        <f>$B$4*'Revenues-Costs'!AA136</f>
        <v>1169230.2600000007</v>
      </c>
      <c r="AC55" s="24">
        <f>$B$4*'Revenues-Costs'!AB136</f>
        <v>1286153.286000001</v>
      </c>
      <c r="AD55" s="24">
        <f>$B$4*'Revenues-Costs'!AC136</f>
        <v>1414768.6146000011</v>
      </c>
      <c r="AE55" s="24">
        <f>$B$4*'Revenues-Costs'!AD136</f>
        <v>1556245.4760600016</v>
      </c>
      <c r="AF55" s="24">
        <f>$B$4*'Revenues-Costs'!AE136</f>
        <v>1711870.0236660019</v>
      </c>
      <c r="AG55" s="24">
        <f>$B$4*'Revenues-Costs'!AF136</f>
        <v>1883057.0260326022</v>
      </c>
      <c r="AH55" s="24">
        <f>$B$4*'Revenues-Costs'!AG136</f>
        <v>2071362.7286358625</v>
      </c>
      <c r="AI55" s="24">
        <f>$B$4*'Revenues-Costs'!AH136</f>
        <v>2278499.0014994489</v>
      </c>
      <c r="AJ55" s="24">
        <f>$B$4*'Revenues-Costs'!AI136</f>
        <v>2506348.9016493936</v>
      </c>
      <c r="AK55" s="24">
        <f>$B$4*'Revenues-Costs'!AJ136</f>
        <v>2756983.7918143333</v>
      </c>
      <c r="AL55" s="24">
        <f>$B$4*'Revenues-Costs'!AK136</f>
        <v>3032682.1709957672</v>
      </c>
      <c r="AM55" s="24">
        <f>$B$4*'Revenues-Costs'!AL136</f>
        <v>3335950.388095344</v>
      </c>
      <c r="AN55" s="24">
        <f>$B$4*'Revenues-Costs'!AM136</f>
        <v>3669545.4269048786</v>
      </c>
      <c r="AO55" s="24">
        <f>$B$4*'Revenues-Costs'!AN136</f>
        <v>4036499.9695953662</v>
      </c>
      <c r="AP55" s="24">
        <f>$B$4*'Revenues-Costs'!AO136</f>
        <v>4440149.9665549034</v>
      </c>
      <c r="AQ55" s="24">
        <f>$B$4*'Revenues-Costs'!AP136</f>
        <v>4884164.9632103937</v>
      </c>
      <c r="AR55" s="24">
        <f>$B$4*'Revenues-Costs'!AQ136</f>
        <v>5372581.4595314339</v>
      </c>
      <c r="AS55" s="24">
        <f>$B$4*'Revenues-Costs'!AR136</f>
        <v>5909839.6054845788</v>
      </c>
      <c r="AT55" s="24">
        <f>$B$4*'Revenues-Costs'!AS136</f>
        <v>6500823.5660330364</v>
      </c>
      <c r="AU55" s="24">
        <f>$B$4*'Revenues-Costs'!AT136</f>
        <v>7150905.9226363404</v>
      </c>
      <c r="AV55" s="24">
        <f>$B$4*'Revenues-Costs'!AU136</f>
        <v>7865996.5148999756</v>
      </c>
      <c r="AW55" s="24">
        <f>$B$4*'Revenues-Costs'!AV136</f>
        <v>8652596.1663899738</v>
      </c>
      <c r="AX55" s="24">
        <f>$B$4*'Revenues-Costs'!AW136</f>
        <v>9517855.7830289714</v>
      </c>
      <c r="AY55" s="24">
        <f>$B$4*'Revenues-Costs'!AX136</f>
        <v>10469641.361331871</v>
      </c>
      <c r="AZ55" s="24">
        <f>$B$4*'Revenues-Costs'!AY136</f>
        <v>11516605.497465057</v>
      </c>
      <c r="BA55" s="24">
        <f>$B$4*'Revenues-Costs'!AZ136</f>
        <v>12668266.047211563</v>
      </c>
      <c r="BB55" s="24">
        <f>$B$4*'Revenues-Costs'!BA136</f>
        <v>13935092.65193272</v>
      </c>
      <c r="BC55" s="24">
        <f>$B$4*'Revenues-Costs'!BB136</f>
        <v>15328601.917125992</v>
      </c>
      <c r="BD55" s="24">
        <f>$B$4*'Revenues-Costs'!BC136</f>
        <v>16861462.108838595</v>
      </c>
      <c r="BE55" s="24">
        <f>$B$4*'Revenues-Costs'!BD136</f>
        <v>18547608.319722459</v>
      </c>
      <c r="BF55" s="24">
        <f>$B$4*'Revenues-Costs'!BE136</f>
        <v>20402369.151694708</v>
      </c>
      <c r="BG55" s="24">
        <f>$B$4*'Revenues-Costs'!BF136</f>
        <v>22442606.066864178</v>
      </c>
      <c r="BH55" s="24">
        <f>$B$4*'Revenues-Costs'!BG136</f>
        <v>24686866.673550595</v>
      </c>
      <c r="BI55" s="24">
        <f>$B$4*'Revenues-Costs'!BH136</f>
        <v>27155553.340905659</v>
      </c>
      <c r="BJ55" s="24">
        <f>$B$4*'Revenues-Costs'!BI136</f>
        <v>29871108.674996223</v>
      </c>
      <c r="BK55" s="24">
        <f>$B$4*'Revenues-Costs'!BJ136</f>
        <v>32858219.54249585</v>
      </c>
      <c r="BL55" s="24">
        <f>$B$4*'Revenues-Costs'!BK136</f>
        <v>36144041.496745437</v>
      </c>
      <c r="BM55" s="24">
        <f>$B$4*'Revenues-Costs'!BL136</f>
        <v>39758445.646419987</v>
      </c>
      <c r="BN55" s="24">
        <f>$B$4*'Revenues-Costs'!BM136</f>
        <v>43734290.211061992</v>
      </c>
      <c r="BO55" s="24">
        <f>$B$4*'Revenues-Costs'!BN136</f>
        <v>48107719.23216819</v>
      </c>
      <c r="BP55" s="24">
        <f>$B$4*'Revenues-Costs'!BO136</f>
        <v>52918491.155385017</v>
      </c>
      <c r="BQ55" s="24">
        <f>$B$4*'Revenues-Costs'!BP136</f>
        <v>58210340.270923518</v>
      </c>
      <c r="BR55" s="24">
        <f>$B$4*'Revenues-Costs'!BQ136</f>
        <v>64031374.29801587</v>
      </c>
      <c r="BS55" s="24">
        <f>$B$4*'Revenues-Costs'!BR136</f>
        <v>70434511.727817461</v>
      </c>
      <c r="BT55" s="24">
        <f>$B$4*'Revenues-Costs'!BS136</f>
        <v>77477962.900599211</v>
      </c>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row>
    <row r="56" spans="2:141">
      <c r="E56" s="2"/>
      <c r="F56" s="1">
        <v>52</v>
      </c>
      <c r="H56" s="102"/>
      <c r="I56" s="1">
        <f>+'Revenues-Costs'!H56</f>
        <v>0</v>
      </c>
      <c r="M56" s="24">
        <f>$B$4*'Revenues-Costs'!L137</f>
        <v>0</v>
      </c>
      <c r="N56" s="24">
        <f>$B$4*'Revenues-Costs'!M137</f>
        <v>0</v>
      </c>
      <c r="O56" s="24">
        <f>$B$4*'Revenues-Costs'!N137</f>
        <v>0</v>
      </c>
      <c r="P56" s="24">
        <f>$B$4*'Revenues-Costs'!O137</f>
        <v>0</v>
      </c>
      <c r="Q56" s="24">
        <f>$B$4*'Revenues-Costs'!P137</f>
        <v>0</v>
      </c>
      <c r="R56" s="24">
        <f>$B$4*'Revenues-Costs'!Q137</f>
        <v>0</v>
      </c>
      <c r="S56" s="24">
        <f>$B$4*'Revenues-Costs'!R137</f>
        <v>0</v>
      </c>
      <c r="T56" s="24">
        <f>$B$4*'Revenues-Costs'!S137</f>
        <v>0</v>
      </c>
      <c r="U56" s="24">
        <f>$B$4*'Revenues-Costs'!T137</f>
        <v>0</v>
      </c>
      <c r="V56" s="24">
        <f>$B$4*'Revenues-Costs'!U137</f>
        <v>0</v>
      </c>
      <c r="W56" s="24">
        <f>$B$4*'Revenues-Costs'!V137</f>
        <v>0</v>
      </c>
      <c r="X56" s="24">
        <f>$B$4*'Revenues-Costs'!W137</f>
        <v>0</v>
      </c>
      <c r="Y56" s="24">
        <f>$B$4*'Revenues-Costs'!X137</f>
        <v>0</v>
      </c>
      <c r="Z56" s="24">
        <f>$B$4*'Revenues-Costs'!Y137</f>
        <v>0</v>
      </c>
      <c r="AA56" s="24">
        <f>$B$4*'Revenues-Costs'!Z137</f>
        <v>0</v>
      </c>
      <c r="AB56" s="24">
        <f>$B$4*'Revenues-Costs'!AA137</f>
        <v>0</v>
      </c>
      <c r="AC56" s="24">
        <f>$B$4*'Revenues-Costs'!AB137</f>
        <v>0</v>
      </c>
      <c r="AD56" s="24">
        <f>$B$4*'Revenues-Costs'!AC137</f>
        <v>0</v>
      </c>
      <c r="AE56" s="24">
        <f>$B$4*'Revenues-Costs'!AD137</f>
        <v>0</v>
      </c>
      <c r="AF56" s="24">
        <f>$B$4*'Revenues-Costs'!AE137</f>
        <v>0</v>
      </c>
      <c r="AG56" s="24">
        <f>$B$4*'Revenues-Costs'!AF137</f>
        <v>0</v>
      </c>
      <c r="AH56" s="24">
        <f>$B$4*'Revenues-Costs'!AG137</f>
        <v>0</v>
      </c>
      <c r="AI56" s="24">
        <f>$B$4*'Revenues-Costs'!AH137</f>
        <v>0</v>
      </c>
      <c r="AJ56" s="24">
        <f>$B$4*'Revenues-Costs'!AI137</f>
        <v>0</v>
      </c>
      <c r="AK56" s="24">
        <f>$B$4*'Revenues-Costs'!AJ137</f>
        <v>0</v>
      </c>
      <c r="AL56" s="24">
        <f>$B$4*'Revenues-Costs'!AK137</f>
        <v>0</v>
      </c>
      <c r="AM56" s="24">
        <f>$B$4*'Revenues-Costs'!AL137</f>
        <v>0</v>
      </c>
      <c r="AN56" s="24">
        <f>$B$4*'Revenues-Costs'!AM137</f>
        <v>0</v>
      </c>
      <c r="AO56" s="24">
        <f>$B$4*'Revenues-Costs'!AN137</f>
        <v>0</v>
      </c>
      <c r="AP56" s="24">
        <f>$B$4*'Revenues-Costs'!AO137</f>
        <v>0</v>
      </c>
      <c r="AQ56" s="24">
        <f>$B$4*'Revenues-Costs'!AP137</f>
        <v>0</v>
      </c>
      <c r="AR56" s="24">
        <f>$B$4*'Revenues-Costs'!AQ137</f>
        <v>0</v>
      </c>
      <c r="AS56" s="24">
        <f>$B$4*'Revenues-Costs'!AR137</f>
        <v>0</v>
      </c>
      <c r="AT56" s="24">
        <f>$B$4*'Revenues-Costs'!AS137</f>
        <v>0</v>
      </c>
      <c r="AU56" s="24">
        <f>$B$4*'Revenues-Costs'!AT137</f>
        <v>0</v>
      </c>
      <c r="AV56" s="24">
        <f>$B$4*'Revenues-Costs'!AU137</f>
        <v>0</v>
      </c>
      <c r="AW56" s="24">
        <f>$B$4*'Revenues-Costs'!AV137</f>
        <v>0</v>
      </c>
      <c r="AX56" s="24">
        <f>$B$4*'Revenues-Costs'!AW137</f>
        <v>0</v>
      </c>
      <c r="AY56" s="24">
        <f>$B$4*'Revenues-Costs'!AX137</f>
        <v>0</v>
      </c>
      <c r="AZ56" s="24">
        <f>$B$4*'Revenues-Costs'!AY137</f>
        <v>0</v>
      </c>
      <c r="BA56" s="24">
        <f>$B$4*'Revenues-Costs'!AZ137</f>
        <v>0</v>
      </c>
      <c r="BB56" s="24">
        <f>$B$4*'Revenues-Costs'!BA137</f>
        <v>0</v>
      </c>
      <c r="BC56" s="24">
        <f>$B$4*'Revenues-Costs'!BB137</f>
        <v>0</v>
      </c>
      <c r="BD56" s="24">
        <f>$B$4*'Revenues-Costs'!BC137</f>
        <v>0</v>
      </c>
      <c r="BE56" s="24">
        <f>$B$4*'Revenues-Costs'!BD137</f>
        <v>0</v>
      </c>
      <c r="BF56" s="24">
        <f>$B$4*'Revenues-Costs'!BE137</f>
        <v>0</v>
      </c>
      <c r="BG56" s="24">
        <f>$B$4*'Revenues-Costs'!BF137</f>
        <v>0</v>
      </c>
      <c r="BH56" s="24">
        <f>$B$4*'Revenues-Costs'!BG137</f>
        <v>0</v>
      </c>
      <c r="BI56" s="24">
        <f>$B$4*'Revenues-Costs'!BH137</f>
        <v>0</v>
      </c>
      <c r="BJ56" s="24">
        <f>$B$4*'Revenues-Costs'!BI137</f>
        <v>0</v>
      </c>
      <c r="BK56" s="24">
        <f>$B$4*'Revenues-Costs'!BJ137</f>
        <v>0</v>
      </c>
      <c r="BL56" s="24">
        <f>$B$4*'Revenues-Costs'!BK137</f>
        <v>0</v>
      </c>
      <c r="BM56" s="24">
        <f>$B$4*'Revenues-Costs'!BL137</f>
        <v>0</v>
      </c>
      <c r="BN56" s="24">
        <f>$B$4*'Revenues-Costs'!BM137</f>
        <v>0</v>
      </c>
      <c r="BO56" s="24">
        <f>$B$4*'Revenues-Costs'!BN137</f>
        <v>0</v>
      </c>
      <c r="BP56" s="24">
        <f>$B$4*'Revenues-Costs'!BO137</f>
        <v>0</v>
      </c>
      <c r="BQ56" s="24">
        <f>$B$4*'Revenues-Costs'!BP137</f>
        <v>0</v>
      </c>
      <c r="BR56" s="24">
        <f>$B$4*'Revenues-Costs'!BQ137</f>
        <v>0</v>
      </c>
      <c r="BS56" s="24">
        <f>$B$4*'Revenues-Costs'!BR137</f>
        <v>0</v>
      </c>
      <c r="BT56" s="24">
        <f>$B$4*'Revenues-Costs'!BS137</f>
        <v>0</v>
      </c>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row>
    <row r="57" spans="2:141">
      <c r="E57" s="2"/>
      <c r="F57" s="1">
        <v>53</v>
      </c>
      <c r="H57" s="102"/>
      <c r="I57" s="1">
        <f>+'Revenues-Costs'!H57</f>
        <v>0</v>
      </c>
      <c r="M57" s="24">
        <f>$B$4*'Revenues-Costs'!L138</f>
        <v>0</v>
      </c>
      <c r="N57" s="24">
        <f>$B$4*'Revenues-Costs'!M138</f>
        <v>0</v>
      </c>
      <c r="O57" s="24">
        <f>$B$4*'Revenues-Costs'!N138</f>
        <v>0</v>
      </c>
      <c r="P57" s="24">
        <f>$B$4*'Revenues-Costs'!O138</f>
        <v>0</v>
      </c>
      <c r="Q57" s="24">
        <f>$B$4*'Revenues-Costs'!P138</f>
        <v>0</v>
      </c>
      <c r="R57" s="24">
        <f>$B$4*'Revenues-Costs'!Q138</f>
        <v>0</v>
      </c>
      <c r="S57" s="24">
        <f>$B$4*'Revenues-Costs'!R138</f>
        <v>0</v>
      </c>
      <c r="T57" s="24">
        <f>$B$4*'Revenues-Costs'!S138</f>
        <v>0</v>
      </c>
      <c r="U57" s="24">
        <f>$B$4*'Revenues-Costs'!T138</f>
        <v>0</v>
      </c>
      <c r="V57" s="24">
        <f>$B$4*'Revenues-Costs'!U138</f>
        <v>0</v>
      </c>
      <c r="W57" s="24">
        <f>$B$4*'Revenues-Costs'!V138</f>
        <v>0</v>
      </c>
      <c r="X57" s="24">
        <f>$B$4*'Revenues-Costs'!W138</f>
        <v>0</v>
      </c>
      <c r="Y57" s="24">
        <f>$B$4*'Revenues-Costs'!X138</f>
        <v>0</v>
      </c>
      <c r="Z57" s="24">
        <f>$B$4*'Revenues-Costs'!Y138</f>
        <v>0</v>
      </c>
      <c r="AA57" s="24">
        <f>$B$4*'Revenues-Costs'!Z138</f>
        <v>0</v>
      </c>
      <c r="AB57" s="24">
        <f>$B$4*'Revenues-Costs'!AA138</f>
        <v>0</v>
      </c>
      <c r="AC57" s="24">
        <f>$B$4*'Revenues-Costs'!AB138</f>
        <v>0</v>
      </c>
      <c r="AD57" s="24">
        <f>$B$4*'Revenues-Costs'!AC138</f>
        <v>0</v>
      </c>
      <c r="AE57" s="24">
        <f>$B$4*'Revenues-Costs'!AD138</f>
        <v>0</v>
      </c>
      <c r="AF57" s="24">
        <f>$B$4*'Revenues-Costs'!AE138</f>
        <v>0</v>
      </c>
      <c r="AG57" s="24">
        <f>$B$4*'Revenues-Costs'!AF138</f>
        <v>0</v>
      </c>
      <c r="AH57" s="24">
        <f>$B$4*'Revenues-Costs'!AG138</f>
        <v>0</v>
      </c>
      <c r="AI57" s="24">
        <f>$B$4*'Revenues-Costs'!AH138</f>
        <v>0</v>
      </c>
      <c r="AJ57" s="24">
        <f>$B$4*'Revenues-Costs'!AI138</f>
        <v>0</v>
      </c>
      <c r="AK57" s="24">
        <f>$B$4*'Revenues-Costs'!AJ138</f>
        <v>0</v>
      </c>
      <c r="AL57" s="24">
        <f>$B$4*'Revenues-Costs'!AK138</f>
        <v>0</v>
      </c>
      <c r="AM57" s="24">
        <f>$B$4*'Revenues-Costs'!AL138</f>
        <v>0</v>
      </c>
      <c r="AN57" s="24">
        <f>$B$4*'Revenues-Costs'!AM138</f>
        <v>0</v>
      </c>
      <c r="AO57" s="24">
        <f>$B$4*'Revenues-Costs'!AN138</f>
        <v>0</v>
      </c>
      <c r="AP57" s="24">
        <f>$B$4*'Revenues-Costs'!AO138</f>
        <v>0</v>
      </c>
      <c r="AQ57" s="24">
        <f>$B$4*'Revenues-Costs'!AP138</f>
        <v>0</v>
      </c>
      <c r="AR57" s="24">
        <f>$B$4*'Revenues-Costs'!AQ138</f>
        <v>0</v>
      </c>
      <c r="AS57" s="24">
        <f>$B$4*'Revenues-Costs'!AR138</f>
        <v>0</v>
      </c>
      <c r="AT57" s="24">
        <f>$B$4*'Revenues-Costs'!AS138</f>
        <v>0</v>
      </c>
      <c r="AU57" s="24">
        <f>$B$4*'Revenues-Costs'!AT138</f>
        <v>0</v>
      </c>
      <c r="AV57" s="24">
        <f>$B$4*'Revenues-Costs'!AU138</f>
        <v>0</v>
      </c>
      <c r="AW57" s="24">
        <f>$B$4*'Revenues-Costs'!AV138</f>
        <v>0</v>
      </c>
      <c r="AX57" s="24">
        <f>$B$4*'Revenues-Costs'!AW138</f>
        <v>0</v>
      </c>
      <c r="AY57" s="24">
        <f>$B$4*'Revenues-Costs'!AX138</f>
        <v>0</v>
      </c>
      <c r="AZ57" s="24">
        <f>$B$4*'Revenues-Costs'!AY138</f>
        <v>0</v>
      </c>
      <c r="BA57" s="24">
        <f>$B$4*'Revenues-Costs'!AZ138</f>
        <v>0</v>
      </c>
      <c r="BB57" s="24">
        <f>$B$4*'Revenues-Costs'!BA138</f>
        <v>0</v>
      </c>
      <c r="BC57" s="24">
        <f>$B$4*'Revenues-Costs'!BB138</f>
        <v>0</v>
      </c>
      <c r="BD57" s="24">
        <f>$B$4*'Revenues-Costs'!BC138</f>
        <v>0</v>
      </c>
      <c r="BE57" s="24">
        <f>$B$4*'Revenues-Costs'!BD138</f>
        <v>0</v>
      </c>
      <c r="BF57" s="24">
        <f>$B$4*'Revenues-Costs'!BE138</f>
        <v>0</v>
      </c>
      <c r="BG57" s="24">
        <f>$B$4*'Revenues-Costs'!BF138</f>
        <v>0</v>
      </c>
      <c r="BH57" s="24">
        <f>$B$4*'Revenues-Costs'!BG138</f>
        <v>0</v>
      </c>
      <c r="BI57" s="24">
        <f>$B$4*'Revenues-Costs'!BH138</f>
        <v>0</v>
      </c>
      <c r="BJ57" s="24">
        <f>$B$4*'Revenues-Costs'!BI138</f>
        <v>0</v>
      </c>
      <c r="BK57" s="24">
        <f>$B$4*'Revenues-Costs'!BJ138</f>
        <v>0</v>
      </c>
      <c r="BL57" s="24">
        <f>$B$4*'Revenues-Costs'!BK138</f>
        <v>0</v>
      </c>
      <c r="BM57" s="24">
        <f>$B$4*'Revenues-Costs'!BL138</f>
        <v>0</v>
      </c>
      <c r="BN57" s="24">
        <f>$B$4*'Revenues-Costs'!BM138</f>
        <v>0</v>
      </c>
      <c r="BO57" s="24">
        <f>$B$4*'Revenues-Costs'!BN138</f>
        <v>0</v>
      </c>
      <c r="BP57" s="24">
        <f>$B$4*'Revenues-Costs'!BO138</f>
        <v>0</v>
      </c>
      <c r="BQ57" s="24">
        <f>$B$4*'Revenues-Costs'!BP138</f>
        <v>0</v>
      </c>
      <c r="BR57" s="24">
        <f>$B$4*'Revenues-Costs'!BQ138</f>
        <v>0</v>
      </c>
      <c r="BS57" s="24">
        <f>$B$4*'Revenues-Costs'!BR138</f>
        <v>0</v>
      </c>
      <c r="BT57" s="24">
        <f>$B$4*'Revenues-Costs'!BS138</f>
        <v>0</v>
      </c>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row>
    <row r="58" spans="2:141">
      <c r="E58" s="2"/>
      <c r="F58" s="1">
        <v>54</v>
      </c>
      <c r="H58" s="102"/>
      <c r="I58" s="1">
        <f>+'Revenues-Costs'!H58</f>
        <v>0</v>
      </c>
      <c r="M58" s="24">
        <f>$B$4*'Revenues-Costs'!L139</f>
        <v>0</v>
      </c>
      <c r="N58" s="24">
        <f>$B$4*'Revenues-Costs'!M139</f>
        <v>0</v>
      </c>
      <c r="O58" s="24">
        <f>$B$4*'Revenues-Costs'!N139</f>
        <v>0</v>
      </c>
      <c r="P58" s="24">
        <f>$B$4*'Revenues-Costs'!O139</f>
        <v>0</v>
      </c>
      <c r="Q58" s="24">
        <f>$B$4*'Revenues-Costs'!P139</f>
        <v>0</v>
      </c>
      <c r="R58" s="24">
        <f>$B$4*'Revenues-Costs'!Q139</f>
        <v>0</v>
      </c>
      <c r="S58" s="24">
        <f>$B$4*'Revenues-Costs'!R139</f>
        <v>0</v>
      </c>
      <c r="T58" s="24">
        <f>$B$4*'Revenues-Costs'!S139</f>
        <v>0</v>
      </c>
      <c r="U58" s="24">
        <f>$B$4*'Revenues-Costs'!T139</f>
        <v>0</v>
      </c>
      <c r="V58" s="24">
        <f>$B$4*'Revenues-Costs'!U139</f>
        <v>0</v>
      </c>
      <c r="W58" s="24">
        <f>$B$4*'Revenues-Costs'!V139</f>
        <v>0</v>
      </c>
      <c r="X58" s="24">
        <f>$B$4*'Revenues-Costs'!W139</f>
        <v>0</v>
      </c>
      <c r="Y58" s="24">
        <f>$B$4*'Revenues-Costs'!X139</f>
        <v>0</v>
      </c>
      <c r="Z58" s="24">
        <f>$B$4*'Revenues-Costs'!Y139</f>
        <v>0</v>
      </c>
      <c r="AA58" s="24">
        <f>$B$4*'Revenues-Costs'!Z139</f>
        <v>0</v>
      </c>
      <c r="AB58" s="24">
        <f>$B$4*'Revenues-Costs'!AA139</f>
        <v>0</v>
      </c>
      <c r="AC58" s="24">
        <f>$B$4*'Revenues-Costs'!AB139</f>
        <v>0</v>
      </c>
      <c r="AD58" s="24">
        <f>$B$4*'Revenues-Costs'!AC139</f>
        <v>0</v>
      </c>
      <c r="AE58" s="24">
        <f>$B$4*'Revenues-Costs'!AD139</f>
        <v>0</v>
      </c>
      <c r="AF58" s="24">
        <f>$B$4*'Revenues-Costs'!AE139</f>
        <v>0</v>
      </c>
      <c r="AG58" s="24">
        <f>$B$4*'Revenues-Costs'!AF139</f>
        <v>0</v>
      </c>
      <c r="AH58" s="24">
        <f>$B$4*'Revenues-Costs'!AG139</f>
        <v>0</v>
      </c>
      <c r="AI58" s="24">
        <f>$B$4*'Revenues-Costs'!AH139</f>
        <v>0</v>
      </c>
      <c r="AJ58" s="24">
        <f>$B$4*'Revenues-Costs'!AI139</f>
        <v>0</v>
      </c>
      <c r="AK58" s="24">
        <f>$B$4*'Revenues-Costs'!AJ139</f>
        <v>0</v>
      </c>
      <c r="AL58" s="24">
        <f>$B$4*'Revenues-Costs'!AK139</f>
        <v>0</v>
      </c>
      <c r="AM58" s="24">
        <f>$B$4*'Revenues-Costs'!AL139</f>
        <v>0</v>
      </c>
      <c r="AN58" s="24">
        <f>$B$4*'Revenues-Costs'!AM139</f>
        <v>0</v>
      </c>
      <c r="AO58" s="24">
        <f>$B$4*'Revenues-Costs'!AN139</f>
        <v>0</v>
      </c>
      <c r="AP58" s="24">
        <f>$B$4*'Revenues-Costs'!AO139</f>
        <v>0</v>
      </c>
      <c r="AQ58" s="24">
        <f>$B$4*'Revenues-Costs'!AP139</f>
        <v>0</v>
      </c>
      <c r="AR58" s="24">
        <f>$B$4*'Revenues-Costs'!AQ139</f>
        <v>0</v>
      </c>
      <c r="AS58" s="24">
        <f>$B$4*'Revenues-Costs'!AR139</f>
        <v>0</v>
      </c>
      <c r="AT58" s="24">
        <f>$B$4*'Revenues-Costs'!AS139</f>
        <v>0</v>
      </c>
      <c r="AU58" s="24">
        <f>$B$4*'Revenues-Costs'!AT139</f>
        <v>0</v>
      </c>
      <c r="AV58" s="24">
        <f>$B$4*'Revenues-Costs'!AU139</f>
        <v>0</v>
      </c>
      <c r="AW58" s="24">
        <f>$B$4*'Revenues-Costs'!AV139</f>
        <v>0</v>
      </c>
      <c r="AX58" s="24">
        <f>$B$4*'Revenues-Costs'!AW139</f>
        <v>0</v>
      </c>
      <c r="AY58" s="24">
        <f>$B$4*'Revenues-Costs'!AX139</f>
        <v>0</v>
      </c>
      <c r="AZ58" s="24">
        <f>$B$4*'Revenues-Costs'!AY139</f>
        <v>0</v>
      </c>
      <c r="BA58" s="24">
        <f>$B$4*'Revenues-Costs'!AZ139</f>
        <v>0</v>
      </c>
      <c r="BB58" s="24">
        <f>$B$4*'Revenues-Costs'!BA139</f>
        <v>0</v>
      </c>
      <c r="BC58" s="24">
        <f>$B$4*'Revenues-Costs'!BB139</f>
        <v>0</v>
      </c>
      <c r="BD58" s="24">
        <f>$B$4*'Revenues-Costs'!BC139</f>
        <v>0</v>
      </c>
      <c r="BE58" s="24">
        <f>$B$4*'Revenues-Costs'!BD139</f>
        <v>0</v>
      </c>
      <c r="BF58" s="24">
        <f>$B$4*'Revenues-Costs'!BE139</f>
        <v>0</v>
      </c>
      <c r="BG58" s="24">
        <f>$B$4*'Revenues-Costs'!BF139</f>
        <v>0</v>
      </c>
      <c r="BH58" s="24">
        <f>$B$4*'Revenues-Costs'!BG139</f>
        <v>0</v>
      </c>
      <c r="BI58" s="24">
        <f>$B$4*'Revenues-Costs'!BH139</f>
        <v>0</v>
      </c>
      <c r="BJ58" s="24">
        <f>$B$4*'Revenues-Costs'!BI139</f>
        <v>0</v>
      </c>
      <c r="BK58" s="24">
        <f>$B$4*'Revenues-Costs'!BJ139</f>
        <v>0</v>
      </c>
      <c r="BL58" s="24">
        <f>$B$4*'Revenues-Costs'!BK139</f>
        <v>0</v>
      </c>
      <c r="BM58" s="24">
        <f>$B$4*'Revenues-Costs'!BL139</f>
        <v>0</v>
      </c>
      <c r="BN58" s="24">
        <f>$B$4*'Revenues-Costs'!BM139</f>
        <v>0</v>
      </c>
      <c r="BO58" s="24">
        <f>$B$4*'Revenues-Costs'!BN139</f>
        <v>0</v>
      </c>
      <c r="BP58" s="24">
        <f>$B$4*'Revenues-Costs'!BO139</f>
        <v>0</v>
      </c>
      <c r="BQ58" s="24">
        <f>$B$4*'Revenues-Costs'!BP139</f>
        <v>0</v>
      </c>
      <c r="BR58" s="24">
        <f>$B$4*'Revenues-Costs'!BQ139</f>
        <v>0</v>
      </c>
      <c r="BS58" s="24">
        <f>$B$4*'Revenues-Costs'!BR139</f>
        <v>0</v>
      </c>
      <c r="BT58" s="24">
        <f>$B$4*'Revenues-Costs'!BS139</f>
        <v>0</v>
      </c>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row>
    <row r="59" spans="2:141">
      <c r="E59" s="2"/>
      <c r="F59" s="1">
        <v>55</v>
      </c>
      <c r="H59" s="3"/>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row>
    <row r="60" spans="2:141">
      <c r="E60" s="2"/>
      <c r="F60" s="1">
        <v>56</v>
      </c>
      <c r="H60" s="16" t="s">
        <v>1</v>
      </c>
      <c r="I60" s="16"/>
      <c r="J60" s="16"/>
      <c r="K60" s="17"/>
      <c r="L60" s="17"/>
      <c r="M60" s="24">
        <f>$B$4*'Revenues-Costs'!L141</f>
        <v>0</v>
      </c>
      <c r="N60" s="24">
        <f>$B$4*'Revenues-Costs'!M141</f>
        <v>0</v>
      </c>
      <c r="O60" s="24">
        <f>$B$4*'Revenues-Costs'!N141</f>
        <v>0</v>
      </c>
      <c r="P60" s="24">
        <f>$B$4*'Revenues-Costs'!O141</f>
        <v>0</v>
      </c>
      <c r="Q60" s="24">
        <f>$B$4*'Revenues-Costs'!P141</f>
        <v>0</v>
      </c>
      <c r="R60" s="24">
        <f>$B$4*'Revenues-Costs'!Q141</f>
        <v>0</v>
      </c>
      <c r="S60" s="24">
        <f>$B$4*'Revenues-Costs'!R141</f>
        <v>0</v>
      </c>
      <c r="T60" s="24">
        <f>$B$4*'Revenues-Costs'!S141</f>
        <v>0</v>
      </c>
      <c r="U60" s="24">
        <f>$B$4*'Revenues-Costs'!T141</f>
        <v>2003.25</v>
      </c>
      <c r="V60" s="24">
        <f>$B$4*'Revenues-Costs'!U141</f>
        <v>2000</v>
      </c>
      <c r="W60" s="24">
        <f>$B$4*'Revenues-Costs'!V141</f>
        <v>2003.25</v>
      </c>
      <c r="X60" s="24">
        <f>$B$4*'Revenues-Costs'!W141</f>
        <v>2003.25</v>
      </c>
      <c r="Y60" s="24">
        <f>$B$4*'Revenues-Costs'!X141</f>
        <v>2006.5</v>
      </c>
      <c r="Z60" s="24">
        <f>$B$4*'Revenues-Costs'!Y141</f>
        <v>2009.75</v>
      </c>
      <c r="AA60" s="24">
        <f>$B$4*'Revenues-Costs'!Z141</f>
        <v>2016.25</v>
      </c>
      <c r="AB60" s="24">
        <f>$B$4*'Revenues-Costs'!AA141</f>
        <v>2026</v>
      </c>
      <c r="AC60" s="24">
        <f>$B$4*'Revenues-Costs'!AB141</f>
        <v>2042.25</v>
      </c>
      <c r="AD60" s="24">
        <f>$B$4*'Revenues-Costs'!AC141</f>
        <v>2068.25</v>
      </c>
      <c r="AE60" s="24">
        <f>$B$4*'Revenues-Costs'!AD141</f>
        <v>2110.5</v>
      </c>
      <c r="AF60" s="24">
        <f>$B$4*'Revenues-Costs'!AE141</f>
        <v>2178.75</v>
      </c>
      <c r="AG60" s="24">
        <f>$B$4*'Revenues-Costs'!AF141</f>
        <v>2023.4</v>
      </c>
      <c r="AH60" s="24">
        <f>$B$4*'Revenues-Costs'!AG141</f>
        <v>2024.57</v>
      </c>
      <c r="AI60" s="24">
        <f>$B$4*'Revenues-Costs'!AH141</f>
        <v>2025.7985000000001</v>
      </c>
      <c r="AJ60" s="24">
        <f>$B$4*'Revenues-Costs'!AI141</f>
        <v>2027.0884249999999</v>
      </c>
      <c r="AK60" s="24">
        <f>$B$4*'Revenues-Costs'!AJ141</f>
        <v>2028.44284625</v>
      </c>
      <c r="AL60" s="24">
        <f>$B$4*'Revenues-Costs'!AK141</f>
        <v>2029.8649885625</v>
      </c>
      <c r="AM60" s="24">
        <f>$B$4*'Revenues-Costs'!AL141</f>
        <v>2031.3582379906252</v>
      </c>
      <c r="AN60" s="24">
        <f>$B$4*'Revenues-Costs'!AM141</f>
        <v>2032.9261498901562</v>
      </c>
      <c r="AO60" s="24">
        <f>$B$4*'Revenues-Costs'!AN141</f>
        <v>2034.5724573846642</v>
      </c>
      <c r="AP60" s="24">
        <f>$B$4*'Revenues-Costs'!AO141</f>
        <v>2036.3010802538972</v>
      </c>
      <c r="AQ60" s="24">
        <f>$B$4*'Revenues-Costs'!AP141</f>
        <v>2038.1161342665921</v>
      </c>
      <c r="AR60" s="24">
        <f>$B$4*'Revenues-Costs'!AQ141</f>
        <v>2040.0219409799217</v>
      </c>
      <c r="AS60" s="24">
        <f>$B$4*'Revenues-Costs'!AR141</f>
        <v>2042.0230380289179</v>
      </c>
      <c r="AT60" s="24">
        <f>$B$4*'Revenues-Costs'!AS141</f>
        <v>2044.1241899303639</v>
      </c>
      <c r="AU60" s="24">
        <f>$B$4*'Revenues-Costs'!AT141</f>
        <v>2046.330399426882</v>
      </c>
      <c r="AV60" s="24">
        <f>$B$4*'Revenues-Costs'!AU141</f>
        <v>2048.6469193982261</v>
      </c>
      <c r="AW60" s="24">
        <f>$B$4*'Revenues-Costs'!AV141</f>
        <v>2051.0792653681374</v>
      </c>
      <c r="AX60" s="24">
        <f>$B$4*'Revenues-Costs'!AW141</f>
        <v>2053.6332286365441</v>
      </c>
      <c r="AY60" s="24">
        <f>$B$4*'Revenues-Costs'!AX141</f>
        <v>2056.3148900683714</v>
      </c>
      <c r="AZ60" s="24">
        <f>$B$4*'Revenues-Costs'!AY141</f>
        <v>2059.1306345717903</v>
      </c>
      <c r="BA60" s="24">
        <f>$B$4*'Revenues-Costs'!AZ141</f>
        <v>2062.0871663003791</v>
      </c>
      <c r="BB60" s="24">
        <f>$B$4*'Revenues-Costs'!BA141</f>
        <v>2065.1915246153985</v>
      </c>
      <c r="BC60" s="24">
        <f>$B$4*'Revenues-Costs'!BB141</f>
        <v>2068.4511008461686</v>
      </c>
      <c r="BD60" s="24">
        <f>$B$4*'Revenues-Costs'!BC141</f>
        <v>2071.8736558884766</v>
      </c>
      <c r="BE60" s="24">
        <f>$B$4*'Revenues-Costs'!BD141</f>
        <v>2075.4673386829008</v>
      </c>
      <c r="BF60" s="24">
        <f>$B$4*'Revenues-Costs'!BE141</f>
        <v>2079.2407056170459</v>
      </c>
      <c r="BG60" s="24">
        <f>$B$4*'Revenues-Costs'!BF141</f>
        <v>2083.2027408978979</v>
      </c>
      <c r="BH60" s="24">
        <f>$B$4*'Revenues-Costs'!BG141</f>
        <v>2087.3628779427927</v>
      </c>
      <c r="BI60" s="24">
        <f>$B$4*'Revenues-Costs'!BH141</f>
        <v>2091.7310218399325</v>
      </c>
      <c r="BJ60" s="24">
        <f>$B$4*'Revenues-Costs'!BI141</f>
        <v>2096.3175729319291</v>
      </c>
      <c r="BK60" s="24">
        <f>$B$4*'Revenues-Costs'!BJ141</f>
        <v>2101.1334515785256</v>
      </c>
      <c r="BL60" s="24">
        <f>$B$4*'Revenues-Costs'!BK141</f>
        <v>2106.1901241574519</v>
      </c>
      <c r="BM60" s="24">
        <f>$B$4*'Revenues-Costs'!BL141</f>
        <v>2111.4996303653243</v>
      </c>
      <c r="BN60" s="24">
        <f>$B$4*'Revenues-Costs'!BM141</f>
        <v>2117.0746118835914</v>
      </c>
      <c r="BO60" s="24">
        <f>$B$4*'Revenues-Costs'!BN141</f>
        <v>2122.9283424777705</v>
      </c>
      <c r="BP60" s="24">
        <f>$B$4*'Revenues-Costs'!BO141</f>
        <v>2129.074759601659</v>
      </c>
      <c r="BQ60" s="24">
        <f>$B$4*'Revenues-Costs'!BP141</f>
        <v>2135.5284975817412</v>
      </c>
      <c r="BR60" s="24">
        <f>$B$4*'Revenues-Costs'!BQ141</f>
        <v>2142.3049224608289</v>
      </c>
      <c r="BS60" s="24">
        <f>$B$4*'Revenues-Costs'!BR141</f>
        <v>2149.4201685838707</v>
      </c>
      <c r="BT60" s="24">
        <f>$B$4*'Revenues-Costs'!BS141</f>
        <v>2156.891177013064</v>
      </c>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row>
    <row r="61" spans="2:141">
      <c r="E61" s="2"/>
      <c r="F61" s="1">
        <v>57</v>
      </c>
      <c r="H61" s="109"/>
      <c r="M61" s="177"/>
      <c r="N61" s="177"/>
      <c r="O61" s="177"/>
      <c r="P61" s="177"/>
      <c r="Q61" s="177"/>
      <c r="R61" s="177"/>
      <c r="S61" s="177"/>
      <c r="T61" s="177"/>
      <c r="U61" s="177"/>
      <c r="V61" s="177"/>
      <c r="W61" s="177"/>
      <c r="X61" s="177"/>
      <c r="Y61" s="177"/>
      <c r="Z61" s="177"/>
      <c r="AA61" s="177"/>
      <c r="AB61" s="177"/>
      <c r="AC61" s="177"/>
      <c r="AD61" s="177"/>
      <c r="AE61" s="177"/>
      <c r="AF61" s="177"/>
      <c r="AG61" s="177"/>
      <c r="AH61" s="177"/>
      <c r="AI61" s="177"/>
      <c r="AJ61" s="177"/>
      <c r="AK61" s="177"/>
      <c r="AL61" s="177"/>
      <c r="AM61" s="177"/>
      <c r="AN61" s="177"/>
      <c r="AO61" s="177"/>
      <c r="AP61" s="177"/>
      <c r="AQ61" s="177"/>
      <c r="AR61" s="177"/>
      <c r="AS61" s="177"/>
      <c r="AT61" s="177"/>
      <c r="AU61" s="177"/>
      <c r="AV61" s="177"/>
      <c r="AW61" s="177"/>
      <c r="AX61" s="177"/>
      <c r="AY61" s="177"/>
      <c r="AZ61" s="177"/>
      <c r="BA61" s="177"/>
      <c r="BB61" s="177"/>
      <c r="BC61" s="177"/>
      <c r="BD61" s="177"/>
      <c r="BE61" s="177"/>
      <c r="BF61" s="177"/>
      <c r="BG61" s="177"/>
      <c r="BH61" s="177"/>
      <c r="BI61" s="177"/>
      <c r="BJ61" s="177"/>
      <c r="BK61" s="177"/>
      <c r="BL61" s="177"/>
      <c r="BM61" s="177"/>
      <c r="BN61" s="177"/>
      <c r="BO61" s="177"/>
      <c r="BP61" s="177"/>
      <c r="BQ61" s="177"/>
      <c r="BR61" s="177"/>
      <c r="BS61" s="177"/>
      <c r="BT61" s="177"/>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row>
    <row r="62" spans="2:141">
      <c r="E62" s="2"/>
      <c r="F62" s="1">
        <v>58</v>
      </c>
      <c r="H62" s="109"/>
      <c r="I62" s="1" t="str">
        <f>+'Revenues-Costs'!H62</f>
        <v>Merchant A</v>
      </c>
      <c r="K62" s="2"/>
      <c r="M62" s="24">
        <f>$B$4*'Revenues-Costs'!L143</f>
        <v>0</v>
      </c>
      <c r="N62" s="24">
        <f>$B$4*'Revenues-Costs'!M143</f>
        <v>0</v>
      </c>
      <c r="O62" s="24">
        <f>$B$4*'Revenues-Costs'!N143</f>
        <v>0</v>
      </c>
      <c r="P62" s="24">
        <f>$B$4*'Revenues-Costs'!O143</f>
        <v>0</v>
      </c>
      <c r="Q62" s="24">
        <f>$B$4*'Revenues-Costs'!P143</f>
        <v>0</v>
      </c>
      <c r="R62" s="24">
        <f>$B$4*'Revenues-Costs'!Q143</f>
        <v>0</v>
      </c>
      <c r="S62" s="24">
        <f>$B$4*'Revenues-Costs'!R143</f>
        <v>0</v>
      </c>
      <c r="T62" s="24">
        <f>$B$4*'Revenues-Costs'!S143</f>
        <v>0</v>
      </c>
      <c r="U62" s="24">
        <f>$B$4*'Revenues-Costs'!T143</f>
        <v>0</v>
      </c>
      <c r="V62" s="24">
        <f>$B$4*'Revenues-Costs'!U143</f>
        <v>0</v>
      </c>
      <c r="W62" s="24">
        <f>$B$4*'Revenues-Costs'!V143</f>
        <v>0</v>
      </c>
      <c r="X62" s="24">
        <f>$B$4*'Revenues-Costs'!W143</f>
        <v>0</v>
      </c>
      <c r="Y62" s="24">
        <f>$B$4*'Revenues-Costs'!X143</f>
        <v>0</v>
      </c>
      <c r="Z62" s="24">
        <f>$B$4*'Revenues-Costs'!Y143</f>
        <v>0</v>
      </c>
      <c r="AA62" s="24">
        <f>$B$4*'Revenues-Costs'!Z143</f>
        <v>0</v>
      </c>
      <c r="AB62" s="24">
        <f>$B$4*'Revenues-Costs'!AA143</f>
        <v>0</v>
      </c>
      <c r="AC62" s="24">
        <f>$B$4*'Revenues-Costs'!AB143</f>
        <v>0</v>
      </c>
      <c r="AD62" s="24">
        <f>$B$4*'Revenues-Costs'!AC143</f>
        <v>0</v>
      </c>
      <c r="AE62" s="24">
        <f>$B$4*'Revenues-Costs'!AD143</f>
        <v>0</v>
      </c>
      <c r="AF62" s="24">
        <f>$B$4*'Revenues-Costs'!AE143</f>
        <v>0</v>
      </c>
      <c r="AG62" s="24">
        <f>$B$4*'Revenues-Costs'!AF143</f>
        <v>0</v>
      </c>
      <c r="AH62" s="24">
        <f>$B$4*'Revenues-Costs'!AG143</f>
        <v>0</v>
      </c>
      <c r="AI62" s="24">
        <f>$B$4*'Revenues-Costs'!AH143</f>
        <v>0</v>
      </c>
      <c r="AJ62" s="24">
        <f>$B$4*'Revenues-Costs'!AI143</f>
        <v>0</v>
      </c>
      <c r="AK62" s="24">
        <f>$B$4*'Revenues-Costs'!AJ143</f>
        <v>0</v>
      </c>
      <c r="AL62" s="24">
        <f>$B$4*'Revenues-Costs'!AK143</f>
        <v>0</v>
      </c>
      <c r="AM62" s="24">
        <f>$B$4*'Revenues-Costs'!AL143</f>
        <v>0</v>
      </c>
      <c r="AN62" s="24">
        <f>$B$4*'Revenues-Costs'!AM143</f>
        <v>0</v>
      </c>
      <c r="AO62" s="24">
        <f>$B$4*'Revenues-Costs'!AN143</f>
        <v>0</v>
      </c>
      <c r="AP62" s="24">
        <f>$B$4*'Revenues-Costs'!AO143</f>
        <v>0</v>
      </c>
      <c r="AQ62" s="24">
        <f>$B$4*'Revenues-Costs'!AP143</f>
        <v>0</v>
      </c>
      <c r="AR62" s="24">
        <f>$B$4*'Revenues-Costs'!AQ143</f>
        <v>0</v>
      </c>
      <c r="AS62" s="24">
        <f>$B$4*'Revenues-Costs'!AR143</f>
        <v>0</v>
      </c>
      <c r="AT62" s="24">
        <f>$B$4*'Revenues-Costs'!AS143</f>
        <v>0</v>
      </c>
      <c r="AU62" s="24">
        <f>$B$4*'Revenues-Costs'!AT143</f>
        <v>0</v>
      </c>
      <c r="AV62" s="24">
        <f>$B$4*'Revenues-Costs'!AU143</f>
        <v>0</v>
      </c>
      <c r="AW62" s="24">
        <f>$B$4*'Revenues-Costs'!AV143</f>
        <v>0</v>
      </c>
      <c r="AX62" s="24">
        <f>$B$4*'Revenues-Costs'!AW143</f>
        <v>0</v>
      </c>
      <c r="AY62" s="24">
        <f>$B$4*'Revenues-Costs'!AX143</f>
        <v>0</v>
      </c>
      <c r="AZ62" s="24">
        <f>$B$4*'Revenues-Costs'!AY143</f>
        <v>0</v>
      </c>
      <c r="BA62" s="24">
        <f>$B$4*'Revenues-Costs'!AZ143</f>
        <v>0</v>
      </c>
      <c r="BB62" s="24">
        <f>$B$4*'Revenues-Costs'!BA143</f>
        <v>0</v>
      </c>
      <c r="BC62" s="24">
        <f>$B$4*'Revenues-Costs'!BB143</f>
        <v>0</v>
      </c>
      <c r="BD62" s="24">
        <f>$B$4*'Revenues-Costs'!BC143</f>
        <v>0</v>
      </c>
      <c r="BE62" s="24">
        <f>$B$4*'Revenues-Costs'!BD143</f>
        <v>0</v>
      </c>
      <c r="BF62" s="24">
        <f>$B$4*'Revenues-Costs'!BE143</f>
        <v>0</v>
      </c>
      <c r="BG62" s="24">
        <f>$B$4*'Revenues-Costs'!BF143</f>
        <v>0</v>
      </c>
      <c r="BH62" s="24">
        <f>$B$4*'Revenues-Costs'!BG143</f>
        <v>0</v>
      </c>
      <c r="BI62" s="24">
        <f>$B$4*'Revenues-Costs'!BH143</f>
        <v>0</v>
      </c>
      <c r="BJ62" s="24">
        <f>$B$4*'Revenues-Costs'!BI143</f>
        <v>0</v>
      </c>
      <c r="BK62" s="24">
        <f>$B$4*'Revenues-Costs'!BJ143</f>
        <v>0</v>
      </c>
      <c r="BL62" s="24">
        <f>$B$4*'Revenues-Costs'!BK143</f>
        <v>0</v>
      </c>
      <c r="BM62" s="24">
        <f>$B$4*'Revenues-Costs'!BL143</f>
        <v>0</v>
      </c>
      <c r="BN62" s="24">
        <f>$B$4*'Revenues-Costs'!BM143</f>
        <v>0</v>
      </c>
      <c r="BO62" s="24">
        <f>$B$4*'Revenues-Costs'!BN143</f>
        <v>0</v>
      </c>
      <c r="BP62" s="24">
        <f>$B$4*'Revenues-Costs'!BO143</f>
        <v>0</v>
      </c>
      <c r="BQ62" s="24">
        <f>$B$4*'Revenues-Costs'!BP143</f>
        <v>0</v>
      </c>
      <c r="BR62" s="24">
        <f>$B$4*'Revenues-Costs'!BQ143</f>
        <v>0</v>
      </c>
      <c r="BS62" s="24">
        <f>$B$4*'Revenues-Costs'!BR143</f>
        <v>0</v>
      </c>
      <c r="BT62" s="24">
        <f>$B$4*'Revenues-Costs'!BS143</f>
        <v>0</v>
      </c>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row>
    <row r="63" spans="2:141">
      <c r="E63" s="2"/>
      <c r="F63" s="1">
        <v>59</v>
      </c>
      <c r="H63" s="110"/>
      <c r="I63" s="1" t="str">
        <f>+'Revenues-Costs'!H63</f>
        <v>Merchant B</v>
      </c>
      <c r="K63" s="2"/>
      <c r="M63" s="24">
        <f>$B$4*'Revenues-Costs'!L144</f>
        <v>0</v>
      </c>
      <c r="N63" s="24">
        <f>$B$4*'Revenues-Costs'!M144</f>
        <v>0</v>
      </c>
      <c r="O63" s="24">
        <f>$B$4*'Revenues-Costs'!N144</f>
        <v>0</v>
      </c>
      <c r="P63" s="24">
        <f>$B$4*'Revenues-Costs'!O144</f>
        <v>0</v>
      </c>
      <c r="Q63" s="24">
        <f>$B$4*'Revenues-Costs'!P144</f>
        <v>0</v>
      </c>
      <c r="R63" s="24">
        <f>$B$4*'Revenues-Costs'!Q144</f>
        <v>0</v>
      </c>
      <c r="S63" s="24">
        <f>$B$4*'Revenues-Costs'!R144</f>
        <v>0</v>
      </c>
      <c r="T63" s="24">
        <f>$B$4*'Revenues-Costs'!S144</f>
        <v>0</v>
      </c>
      <c r="U63" s="24">
        <f>$B$4*'Revenues-Costs'!T144</f>
        <v>0</v>
      </c>
      <c r="V63" s="24">
        <f>$B$4*'Revenues-Costs'!U144</f>
        <v>0</v>
      </c>
      <c r="W63" s="24">
        <f>$B$4*'Revenues-Costs'!V144</f>
        <v>0</v>
      </c>
      <c r="X63" s="24">
        <f>$B$4*'Revenues-Costs'!W144</f>
        <v>0</v>
      </c>
      <c r="Y63" s="24">
        <f>$B$4*'Revenues-Costs'!X144</f>
        <v>0</v>
      </c>
      <c r="Z63" s="24">
        <f>$B$4*'Revenues-Costs'!Y144</f>
        <v>0</v>
      </c>
      <c r="AA63" s="24">
        <f>$B$4*'Revenues-Costs'!Z144</f>
        <v>0</v>
      </c>
      <c r="AB63" s="24">
        <f>$B$4*'Revenues-Costs'!AA144</f>
        <v>0</v>
      </c>
      <c r="AC63" s="24">
        <f>$B$4*'Revenues-Costs'!AB144</f>
        <v>0</v>
      </c>
      <c r="AD63" s="24">
        <f>$B$4*'Revenues-Costs'!AC144</f>
        <v>0</v>
      </c>
      <c r="AE63" s="24">
        <f>$B$4*'Revenues-Costs'!AD144</f>
        <v>0</v>
      </c>
      <c r="AF63" s="24">
        <f>$B$4*'Revenues-Costs'!AE144</f>
        <v>0</v>
      </c>
      <c r="AG63" s="24">
        <f>$B$4*'Revenues-Costs'!AF144</f>
        <v>0</v>
      </c>
      <c r="AH63" s="24">
        <f>$B$4*'Revenues-Costs'!AG144</f>
        <v>0</v>
      </c>
      <c r="AI63" s="24">
        <f>$B$4*'Revenues-Costs'!AH144</f>
        <v>0</v>
      </c>
      <c r="AJ63" s="24">
        <f>$B$4*'Revenues-Costs'!AI144</f>
        <v>0</v>
      </c>
      <c r="AK63" s="24">
        <f>$B$4*'Revenues-Costs'!AJ144</f>
        <v>0</v>
      </c>
      <c r="AL63" s="24">
        <f>$B$4*'Revenues-Costs'!AK144</f>
        <v>0</v>
      </c>
      <c r="AM63" s="24">
        <f>$B$4*'Revenues-Costs'!AL144</f>
        <v>0</v>
      </c>
      <c r="AN63" s="24">
        <f>$B$4*'Revenues-Costs'!AM144</f>
        <v>0</v>
      </c>
      <c r="AO63" s="24">
        <f>$B$4*'Revenues-Costs'!AN144</f>
        <v>0</v>
      </c>
      <c r="AP63" s="24">
        <f>$B$4*'Revenues-Costs'!AO144</f>
        <v>0</v>
      </c>
      <c r="AQ63" s="24">
        <f>$B$4*'Revenues-Costs'!AP144</f>
        <v>0</v>
      </c>
      <c r="AR63" s="24">
        <f>$B$4*'Revenues-Costs'!AQ144</f>
        <v>0</v>
      </c>
      <c r="AS63" s="24">
        <f>$B$4*'Revenues-Costs'!AR144</f>
        <v>0</v>
      </c>
      <c r="AT63" s="24">
        <f>$B$4*'Revenues-Costs'!AS144</f>
        <v>0</v>
      </c>
      <c r="AU63" s="24">
        <f>$B$4*'Revenues-Costs'!AT144</f>
        <v>0</v>
      </c>
      <c r="AV63" s="24">
        <f>$B$4*'Revenues-Costs'!AU144</f>
        <v>0</v>
      </c>
      <c r="AW63" s="24">
        <f>$B$4*'Revenues-Costs'!AV144</f>
        <v>0</v>
      </c>
      <c r="AX63" s="24">
        <f>$B$4*'Revenues-Costs'!AW144</f>
        <v>0</v>
      </c>
      <c r="AY63" s="24">
        <f>$B$4*'Revenues-Costs'!AX144</f>
        <v>0</v>
      </c>
      <c r="AZ63" s="24">
        <f>$B$4*'Revenues-Costs'!AY144</f>
        <v>0</v>
      </c>
      <c r="BA63" s="24">
        <f>$B$4*'Revenues-Costs'!AZ144</f>
        <v>0</v>
      </c>
      <c r="BB63" s="24">
        <f>$B$4*'Revenues-Costs'!BA144</f>
        <v>0</v>
      </c>
      <c r="BC63" s="24">
        <f>$B$4*'Revenues-Costs'!BB144</f>
        <v>0</v>
      </c>
      <c r="BD63" s="24">
        <f>$B$4*'Revenues-Costs'!BC144</f>
        <v>0</v>
      </c>
      <c r="BE63" s="24">
        <f>$B$4*'Revenues-Costs'!BD144</f>
        <v>0</v>
      </c>
      <c r="BF63" s="24">
        <f>$B$4*'Revenues-Costs'!BE144</f>
        <v>0</v>
      </c>
      <c r="BG63" s="24">
        <f>$B$4*'Revenues-Costs'!BF144</f>
        <v>0</v>
      </c>
      <c r="BH63" s="24">
        <f>$B$4*'Revenues-Costs'!BG144</f>
        <v>0</v>
      </c>
      <c r="BI63" s="24">
        <f>$B$4*'Revenues-Costs'!BH144</f>
        <v>0</v>
      </c>
      <c r="BJ63" s="24">
        <f>$B$4*'Revenues-Costs'!BI144</f>
        <v>0</v>
      </c>
      <c r="BK63" s="24">
        <f>$B$4*'Revenues-Costs'!BJ144</f>
        <v>0</v>
      </c>
      <c r="BL63" s="24">
        <f>$B$4*'Revenues-Costs'!BK144</f>
        <v>0</v>
      </c>
      <c r="BM63" s="24">
        <f>$B$4*'Revenues-Costs'!BL144</f>
        <v>0</v>
      </c>
      <c r="BN63" s="24">
        <f>$B$4*'Revenues-Costs'!BM144</f>
        <v>0</v>
      </c>
      <c r="BO63" s="24">
        <f>$B$4*'Revenues-Costs'!BN144</f>
        <v>0</v>
      </c>
      <c r="BP63" s="24">
        <f>$B$4*'Revenues-Costs'!BO144</f>
        <v>0</v>
      </c>
      <c r="BQ63" s="24">
        <f>$B$4*'Revenues-Costs'!BP144</f>
        <v>0</v>
      </c>
      <c r="BR63" s="24">
        <f>$B$4*'Revenues-Costs'!BQ144</f>
        <v>0</v>
      </c>
      <c r="BS63" s="24">
        <f>$B$4*'Revenues-Costs'!BR144</f>
        <v>0</v>
      </c>
      <c r="BT63" s="24">
        <f>$B$4*'Revenues-Costs'!BS144</f>
        <v>0</v>
      </c>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row>
    <row r="64" spans="2:141">
      <c r="B64" s="1"/>
      <c r="E64" s="1"/>
      <c r="F64" s="1">
        <v>60</v>
      </c>
      <c r="H64" s="110"/>
      <c r="I64" s="1" t="str">
        <f>+'Revenues-Costs'!H64</f>
        <v>Merchant C</v>
      </c>
      <c r="K64" s="2"/>
      <c r="M64" s="24">
        <f>$B$4*'Revenues-Costs'!L145</f>
        <v>0</v>
      </c>
      <c r="N64" s="24">
        <f>$B$4*'Revenues-Costs'!M145</f>
        <v>0</v>
      </c>
      <c r="O64" s="24">
        <f>$B$4*'Revenues-Costs'!N145</f>
        <v>0</v>
      </c>
      <c r="P64" s="24">
        <f>$B$4*'Revenues-Costs'!O145</f>
        <v>0</v>
      </c>
      <c r="Q64" s="24">
        <f>$B$4*'Revenues-Costs'!P145</f>
        <v>0</v>
      </c>
      <c r="R64" s="24">
        <f>$B$4*'Revenues-Costs'!Q145</f>
        <v>0</v>
      </c>
      <c r="S64" s="24">
        <f>$B$4*'Revenues-Costs'!R145</f>
        <v>0</v>
      </c>
      <c r="T64" s="24">
        <f>$B$4*'Revenues-Costs'!S145</f>
        <v>0</v>
      </c>
      <c r="U64" s="24">
        <f>$B$4*'Revenues-Costs'!T145</f>
        <v>0</v>
      </c>
      <c r="V64" s="24">
        <f>$B$4*'Revenues-Costs'!U145</f>
        <v>0</v>
      </c>
      <c r="W64" s="24">
        <f>$B$4*'Revenues-Costs'!V145</f>
        <v>0</v>
      </c>
      <c r="X64" s="24">
        <f>$B$4*'Revenues-Costs'!W145</f>
        <v>0</v>
      </c>
      <c r="Y64" s="24">
        <f>$B$4*'Revenues-Costs'!X145</f>
        <v>0</v>
      </c>
      <c r="Z64" s="24">
        <f>$B$4*'Revenues-Costs'!Y145</f>
        <v>0</v>
      </c>
      <c r="AA64" s="24">
        <f>$B$4*'Revenues-Costs'!Z145</f>
        <v>0</v>
      </c>
      <c r="AB64" s="24">
        <f>$B$4*'Revenues-Costs'!AA145</f>
        <v>0</v>
      </c>
      <c r="AC64" s="24">
        <f>$B$4*'Revenues-Costs'!AB145</f>
        <v>0</v>
      </c>
      <c r="AD64" s="24">
        <f>$B$4*'Revenues-Costs'!AC145</f>
        <v>0</v>
      </c>
      <c r="AE64" s="24">
        <f>$B$4*'Revenues-Costs'!AD145</f>
        <v>0</v>
      </c>
      <c r="AF64" s="24">
        <f>$B$4*'Revenues-Costs'!AE145</f>
        <v>0</v>
      </c>
      <c r="AG64" s="24">
        <f>$B$4*'Revenues-Costs'!AF145</f>
        <v>0</v>
      </c>
      <c r="AH64" s="24">
        <f>$B$4*'Revenues-Costs'!AG145</f>
        <v>0</v>
      </c>
      <c r="AI64" s="24">
        <f>$B$4*'Revenues-Costs'!AH145</f>
        <v>0</v>
      </c>
      <c r="AJ64" s="24">
        <f>$B$4*'Revenues-Costs'!AI145</f>
        <v>0</v>
      </c>
      <c r="AK64" s="24">
        <f>$B$4*'Revenues-Costs'!AJ145</f>
        <v>0</v>
      </c>
      <c r="AL64" s="24">
        <f>$B$4*'Revenues-Costs'!AK145</f>
        <v>0</v>
      </c>
      <c r="AM64" s="24">
        <f>$B$4*'Revenues-Costs'!AL145</f>
        <v>0</v>
      </c>
      <c r="AN64" s="24">
        <f>$B$4*'Revenues-Costs'!AM145</f>
        <v>0</v>
      </c>
      <c r="AO64" s="24">
        <f>$B$4*'Revenues-Costs'!AN145</f>
        <v>0</v>
      </c>
      <c r="AP64" s="24">
        <f>$B$4*'Revenues-Costs'!AO145</f>
        <v>0</v>
      </c>
      <c r="AQ64" s="24">
        <f>$B$4*'Revenues-Costs'!AP145</f>
        <v>0</v>
      </c>
      <c r="AR64" s="24">
        <f>$B$4*'Revenues-Costs'!AQ145</f>
        <v>0</v>
      </c>
      <c r="AS64" s="24">
        <f>$B$4*'Revenues-Costs'!AR145</f>
        <v>0</v>
      </c>
      <c r="AT64" s="24">
        <f>$B$4*'Revenues-Costs'!AS145</f>
        <v>0</v>
      </c>
      <c r="AU64" s="24">
        <f>$B$4*'Revenues-Costs'!AT145</f>
        <v>0</v>
      </c>
      <c r="AV64" s="24">
        <f>$B$4*'Revenues-Costs'!AU145</f>
        <v>0</v>
      </c>
      <c r="AW64" s="24">
        <f>$B$4*'Revenues-Costs'!AV145</f>
        <v>0</v>
      </c>
      <c r="AX64" s="24">
        <f>$B$4*'Revenues-Costs'!AW145</f>
        <v>0</v>
      </c>
      <c r="AY64" s="24">
        <f>$B$4*'Revenues-Costs'!AX145</f>
        <v>0</v>
      </c>
      <c r="AZ64" s="24">
        <f>$B$4*'Revenues-Costs'!AY145</f>
        <v>0</v>
      </c>
      <c r="BA64" s="24">
        <f>$B$4*'Revenues-Costs'!AZ145</f>
        <v>0</v>
      </c>
      <c r="BB64" s="24">
        <f>$B$4*'Revenues-Costs'!BA145</f>
        <v>0</v>
      </c>
      <c r="BC64" s="24">
        <f>$B$4*'Revenues-Costs'!BB145</f>
        <v>0</v>
      </c>
      <c r="BD64" s="24">
        <f>$B$4*'Revenues-Costs'!BC145</f>
        <v>0</v>
      </c>
      <c r="BE64" s="24">
        <f>$B$4*'Revenues-Costs'!BD145</f>
        <v>0</v>
      </c>
      <c r="BF64" s="24">
        <f>$B$4*'Revenues-Costs'!BE145</f>
        <v>0</v>
      </c>
      <c r="BG64" s="24">
        <f>$B$4*'Revenues-Costs'!BF145</f>
        <v>0</v>
      </c>
      <c r="BH64" s="24">
        <f>$B$4*'Revenues-Costs'!BG145</f>
        <v>0</v>
      </c>
      <c r="BI64" s="24">
        <f>$B$4*'Revenues-Costs'!BH145</f>
        <v>0</v>
      </c>
      <c r="BJ64" s="24">
        <f>$B$4*'Revenues-Costs'!BI145</f>
        <v>0</v>
      </c>
      <c r="BK64" s="24">
        <f>$B$4*'Revenues-Costs'!BJ145</f>
        <v>0</v>
      </c>
      <c r="BL64" s="24">
        <f>$B$4*'Revenues-Costs'!BK145</f>
        <v>0</v>
      </c>
      <c r="BM64" s="24">
        <f>$B$4*'Revenues-Costs'!BL145</f>
        <v>0</v>
      </c>
      <c r="BN64" s="24">
        <f>$B$4*'Revenues-Costs'!BM145</f>
        <v>0</v>
      </c>
      <c r="BO64" s="24">
        <f>$B$4*'Revenues-Costs'!BN145</f>
        <v>0</v>
      </c>
      <c r="BP64" s="24">
        <f>$B$4*'Revenues-Costs'!BO145</f>
        <v>0</v>
      </c>
      <c r="BQ64" s="24">
        <f>$B$4*'Revenues-Costs'!BP145</f>
        <v>0</v>
      </c>
      <c r="BR64" s="24">
        <f>$B$4*'Revenues-Costs'!BQ145</f>
        <v>0</v>
      </c>
      <c r="BS64" s="24">
        <f>$B$4*'Revenues-Costs'!BR145</f>
        <v>0</v>
      </c>
      <c r="BT64" s="24">
        <f>$B$4*'Revenues-Costs'!BS145</f>
        <v>0</v>
      </c>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row>
    <row r="65" spans="1:141">
      <c r="B65" s="1"/>
      <c r="E65" s="1"/>
      <c r="F65" s="1">
        <v>61</v>
      </c>
      <c r="I65" s="1" t="str">
        <f>+'Revenues-Costs'!H65</f>
        <v>Merchant D</v>
      </c>
      <c r="K65" s="2"/>
      <c r="M65" s="24">
        <f>$B$4*'Revenues-Costs'!L146</f>
        <v>0</v>
      </c>
      <c r="N65" s="24">
        <f>$B$4*'Revenues-Costs'!M146</f>
        <v>0</v>
      </c>
      <c r="O65" s="24">
        <f>$B$4*'Revenues-Costs'!N146</f>
        <v>0</v>
      </c>
      <c r="P65" s="24">
        <f>$B$4*'Revenues-Costs'!O146</f>
        <v>0</v>
      </c>
      <c r="Q65" s="24">
        <f>$B$4*'Revenues-Costs'!P146</f>
        <v>0</v>
      </c>
      <c r="R65" s="24">
        <f>$B$4*'Revenues-Costs'!Q146</f>
        <v>0</v>
      </c>
      <c r="S65" s="24">
        <f>$B$4*'Revenues-Costs'!R146</f>
        <v>0</v>
      </c>
      <c r="T65" s="24">
        <f>$B$4*'Revenues-Costs'!S146</f>
        <v>0</v>
      </c>
      <c r="U65" s="24">
        <f>$B$4*'Revenues-Costs'!T146</f>
        <v>0</v>
      </c>
      <c r="V65" s="24">
        <f>$B$4*'Revenues-Costs'!U146</f>
        <v>0</v>
      </c>
      <c r="W65" s="24">
        <f>$B$4*'Revenues-Costs'!V146</f>
        <v>0</v>
      </c>
      <c r="X65" s="24">
        <f>$B$4*'Revenues-Costs'!W146</f>
        <v>0</v>
      </c>
      <c r="Y65" s="24">
        <f>$B$4*'Revenues-Costs'!X146</f>
        <v>0</v>
      </c>
      <c r="Z65" s="24">
        <f>$B$4*'Revenues-Costs'!Y146</f>
        <v>0</v>
      </c>
      <c r="AA65" s="24">
        <f>$B$4*'Revenues-Costs'!Z146</f>
        <v>0</v>
      </c>
      <c r="AB65" s="24">
        <f>$B$4*'Revenues-Costs'!AA146</f>
        <v>0</v>
      </c>
      <c r="AC65" s="24">
        <f>$B$4*'Revenues-Costs'!AB146</f>
        <v>0</v>
      </c>
      <c r="AD65" s="24">
        <f>$B$4*'Revenues-Costs'!AC146</f>
        <v>0</v>
      </c>
      <c r="AE65" s="24">
        <f>$B$4*'Revenues-Costs'!AD146</f>
        <v>0</v>
      </c>
      <c r="AF65" s="24">
        <f>$B$4*'Revenues-Costs'!AE146</f>
        <v>0</v>
      </c>
      <c r="AG65" s="24">
        <f>$B$4*'Revenues-Costs'!AF146</f>
        <v>0</v>
      </c>
      <c r="AH65" s="24">
        <f>$B$4*'Revenues-Costs'!AG146</f>
        <v>0</v>
      </c>
      <c r="AI65" s="24">
        <f>$B$4*'Revenues-Costs'!AH146</f>
        <v>0</v>
      </c>
      <c r="AJ65" s="24">
        <f>$B$4*'Revenues-Costs'!AI146</f>
        <v>0</v>
      </c>
      <c r="AK65" s="24">
        <f>$B$4*'Revenues-Costs'!AJ146</f>
        <v>0</v>
      </c>
      <c r="AL65" s="24">
        <f>$B$4*'Revenues-Costs'!AK146</f>
        <v>0</v>
      </c>
      <c r="AM65" s="24">
        <f>$B$4*'Revenues-Costs'!AL146</f>
        <v>0</v>
      </c>
      <c r="AN65" s="24">
        <f>$B$4*'Revenues-Costs'!AM146</f>
        <v>0</v>
      </c>
      <c r="AO65" s="24">
        <f>$B$4*'Revenues-Costs'!AN146</f>
        <v>0</v>
      </c>
      <c r="AP65" s="24">
        <f>$B$4*'Revenues-Costs'!AO146</f>
        <v>0</v>
      </c>
      <c r="AQ65" s="24">
        <f>$B$4*'Revenues-Costs'!AP146</f>
        <v>0</v>
      </c>
      <c r="AR65" s="24">
        <f>$B$4*'Revenues-Costs'!AQ146</f>
        <v>0</v>
      </c>
      <c r="AS65" s="24">
        <f>$B$4*'Revenues-Costs'!AR146</f>
        <v>0</v>
      </c>
      <c r="AT65" s="24">
        <f>$B$4*'Revenues-Costs'!AS146</f>
        <v>0</v>
      </c>
      <c r="AU65" s="24">
        <f>$B$4*'Revenues-Costs'!AT146</f>
        <v>0</v>
      </c>
      <c r="AV65" s="24">
        <f>$B$4*'Revenues-Costs'!AU146</f>
        <v>0</v>
      </c>
      <c r="AW65" s="24">
        <f>$B$4*'Revenues-Costs'!AV146</f>
        <v>0</v>
      </c>
      <c r="AX65" s="24">
        <f>$B$4*'Revenues-Costs'!AW146</f>
        <v>0</v>
      </c>
      <c r="AY65" s="24">
        <f>$B$4*'Revenues-Costs'!AX146</f>
        <v>0</v>
      </c>
      <c r="AZ65" s="24">
        <f>$B$4*'Revenues-Costs'!AY146</f>
        <v>0</v>
      </c>
      <c r="BA65" s="24">
        <f>$B$4*'Revenues-Costs'!AZ146</f>
        <v>0</v>
      </c>
      <c r="BB65" s="24">
        <f>$B$4*'Revenues-Costs'!BA146</f>
        <v>0</v>
      </c>
      <c r="BC65" s="24">
        <f>$B$4*'Revenues-Costs'!BB146</f>
        <v>0</v>
      </c>
      <c r="BD65" s="24">
        <f>$B$4*'Revenues-Costs'!BC146</f>
        <v>0</v>
      </c>
      <c r="BE65" s="24">
        <f>$B$4*'Revenues-Costs'!BD146</f>
        <v>0</v>
      </c>
      <c r="BF65" s="24">
        <f>$B$4*'Revenues-Costs'!BE146</f>
        <v>0</v>
      </c>
      <c r="BG65" s="24">
        <f>$B$4*'Revenues-Costs'!BF146</f>
        <v>0</v>
      </c>
      <c r="BH65" s="24">
        <f>$B$4*'Revenues-Costs'!BG146</f>
        <v>0</v>
      </c>
      <c r="BI65" s="24">
        <f>$B$4*'Revenues-Costs'!BH146</f>
        <v>0</v>
      </c>
      <c r="BJ65" s="24">
        <f>$B$4*'Revenues-Costs'!BI146</f>
        <v>0</v>
      </c>
      <c r="BK65" s="24">
        <f>$B$4*'Revenues-Costs'!BJ146</f>
        <v>0</v>
      </c>
      <c r="BL65" s="24">
        <f>$B$4*'Revenues-Costs'!BK146</f>
        <v>0</v>
      </c>
      <c r="BM65" s="24">
        <f>$B$4*'Revenues-Costs'!BL146</f>
        <v>0</v>
      </c>
      <c r="BN65" s="24">
        <f>$B$4*'Revenues-Costs'!BM146</f>
        <v>0</v>
      </c>
      <c r="BO65" s="24">
        <f>$B$4*'Revenues-Costs'!BN146</f>
        <v>0</v>
      </c>
      <c r="BP65" s="24">
        <f>$B$4*'Revenues-Costs'!BO146</f>
        <v>0</v>
      </c>
      <c r="BQ65" s="24">
        <f>$B$4*'Revenues-Costs'!BP146</f>
        <v>0</v>
      </c>
      <c r="BR65" s="24">
        <f>$B$4*'Revenues-Costs'!BQ146</f>
        <v>0</v>
      </c>
      <c r="BS65" s="24">
        <f>$B$4*'Revenues-Costs'!BR146</f>
        <v>0</v>
      </c>
      <c r="BT65" s="24">
        <f>$B$4*'Revenues-Costs'!BS146</f>
        <v>0</v>
      </c>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row>
    <row r="66" spans="1:141">
      <c r="B66" s="1"/>
      <c r="E66" s="1"/>
      <c r="F66" s="1">
        <v>62</v>
      </c>
      <c r="I66" s="1" t="str">
        <f>+'Revenues-Costs'!H66</f>
        <v>Merchant E</v>
      </c>
      <c r="K66" s="2"/>
      <c r="M66" s="24">
        <f>$B$4*'Revenues-Costs'!L147</f>
        <v>0</v>
      </c>
      <c r="N66" s="24">
        <f>$B$4*'Revenues-Costs'!M147</f>
        <v>0</v>
      </c>
      <c r="O66" s="24">
        <f>$B$4*'Revenues-Costs'!N147</f>
        <v>0</v>
      </c>
      <c r="P66" s="24">
        <f>$B$4*'Revenues-Costs'!O147</f>
        <v>0</v>
      </c>
      <c r="Q66" s="24">
        <f>$B$4*'Revenues-Costs'!P147</f>
        <v>0</v>
      </c>
      <c r="R66" s="24">
        <f>$B$4*'Revenues-Costs'!Q147</f>
        <v>0</v>
      </c>
      <c r="S66" s="24">
        <f>$B$4*'Revenues-Costs'!R147</f>
        <v>0</v>
      </c>
      <c r="T66" s="24">
        <f>$B$4*'Revenues-Costs'!S147</f>
        <v>0</v>
      </c>
      <c r="U66" s="24">
        <f>$B$4*'Revenues-Costs'!T147</f>
        <v>0</v>
      </c>
      <c r="V66" s="24">
        <f>$B$4*'Revenues-Costs'!U147</f>
        <v>0</v>
      </c>
      <c r="W66" s="24">
        <f>$B$4*'Revenues-Costs'!V147</f>
        <v>0</v>
      </c>
      <c r="X66" s="24">
        <f>$B$4*'Revenues-Costs'!W147</f>
        <v>0</v>
      </c>
      <c r="Y66" s="24">
        <f>$B$4*'Revenues-Costs'!X147</f>
        <v>0</v>
      </c>
      <c r="Z66" s="24">
        <f>$B$4*'Revenues-Costs'!Y147</f>
        <v>0</v>
      </c>
      <c r="AA66" s="24">
        <f>$B$4*'Revenues-Costs'!Z147</f>
        <v>0</v>
      </c>
      <c r="AB66" s="24">
        <f>$B$4*'Revenues-Costs'!AA147</f>
        <v>0</v>
      </c>
      <c r="AC66" s="24">
        <f>$B$4*'Revenues-Costs'!AB147</f>
        <v>0</v>
      </c>
      <c r="AD66" s="24">
        <f>$B$4*'Revenues-Costs'!AC147</f>
        <v>0</v>
      </c>
      <c r="AE66" s="24">
        <f>$B$4*'Revenues-Costs'!AD147</f>
        <v>0</v>
      </c>
      <c r="AF66" s="24">
        <f>$B$4*'Revenues-Costs'!AE147</f>
        <v>0</v>
      </c>
      <c r="AG66" s="24">
        <f>$B$4*'Revenues-Costs'!AF147</f>
        <v>0</v>
      </c>
      <c r="AH66" s="24">
        <f>$B$4*'Revenues-Costs'!AG147</f>
        <v>0</v>
      </c>
      <c r="AI66" s="24">
        <f>$B$4*'Revenues-Costs'!AH147</f>
        <v>0</v>
      </c>
      <c r="AJ66" s="24">
        <f>$B$4*'Revenues-Costs'!AI147</f>
        <v>0</v>
      </c>
      <c r="AK66" s="24">
        <f>$B$4*'Revenues-Costs'!AJ147</f>
        <v>0</v>
      </c>
      <c r="AL66" s="24">
        <f>$B$4*'Revenues-Costs'!AK147</f>
        <v>0</v>
      </c>
      <c r="AM66" s="24">
        <f>$B$4*'Revenues-Costs'!AL147</f>
        <v>0</v>
      </c>
      <c r="AN66" s="24">
        <f>$B$4*'Revenues-Costs'!AM147</f>
        <v>0</v>
      </c>
      <c r="AO66" s="24">
        <f>$B$4*'Revenues-Costs'!AN147</f>
        <v>0</v>
      </c>
      <c r="AP66" s="24">
        <f>$B$4*'Revenues-Costs'!AO147</f>
        <v>0</v>
      </c>
      <c r="AQ66" s="24">
        <f>$B$4*'Revenues-Costs'!AP147</f>
        <v>0</v>
      </c>
      <c r="AR66" s="24">
        <f>$B$4*'Revenues-Costs'!AQ147</f>
        <v>0</v>
      </c>
      <c r="AS66" s="24">
        <f>$B$4*'Revenues-Costs'!AR147</f>
        <v>0</v>
      </c>
      <c r="AT66" s="24">
        <f>$B$4*'Revenues-Costs'!AS147</f>
        <v>0</v>
      </c>
      <c r="AU66" s="24">
        <f>$B$4*'Revenues-Costs'!AT147</f>
        <v>0</v>
      </c>
      <c r="AV66" s="24">
        <f>$B$4*'Revenues-Costs'!AU147</f>
        <v>0</v>
      </c>
      <c r="AW66" s="24">
        <f>$B$4*'Revenues-Costs'!AV147</f>
        <v>0</v>
      </c>
      <c r="AX66" s="24">
        <f>$B$4*'Revenues-Costs'!AW147</f>
        <v>0</v>
      </c>
      <c r="AY66" s="24">
        <f>$B$4*'Revenues-Costs'!AX147</f>
        <v>0</v>
      </c>
      <c r="AZ66" s="24">
        <f>$B$4*'Revenues-Costs'!AY147</f>
        <v>0</v>
      </c>
      <c r="BA66" s="24">
        <f>$B$4*'Revenues-Costs'!AZ147</f>
        <v>0</v>
      </c>
      <c r="BB66" s="24">
        <f>$B$4*'Revenues-Costs'!BA147</f>
        <v>0</v>
      </c>
      <c r="BC66" s="24">
        <f>$B$4*'Revenues-Costs'!BB147</f>
        <v>0</v>
      </c>
      <c r="BD66" s="24">
        <f>$B$4*'Revenues-Costs'!BC147</f>
        <v>0</v>
      </c>
      <c r="BE66" s="24">
        <f>$B$4*'Revenues-Costs'!BD147</f>
        <v>0</v>
      </c>
      <c r="BF66" s="24">
        <f>$B$4*'Revenues-Costs'!BE147</f>
        <v>0</v>
      </c>
      <c r="BG66" s="24">
        <f>$B$4*'Revenues-Costs'!BF147</f>
        <v>0</v>
      </c>
      <c r="BH66" s="24">
        <f>$B$4*'Revenues-Costs'!BG147</f>
        <v>0</v>
      </c>
      <c r="BI66" s="24">
        <f>$B$4*'Revenues-Costs'!BH147</f>
        <v>0</v>
      </c>
      <c r="BJ66" s="24">
        <f>$B$4*'Revenues-Costs'!BI147</f>
        <v>0</v>
      </c>
      <c r="BK66" s="24">
        <f>$B$4*'Revenues-Costs'!BJ147</f>
        <v>0</v>
      </c>
      <c r="BL66" s="24">
        <f>$B$4*'Revenues-Costs'!BK147</f>
        <v>0</v>
      </c>
      <c r="BM66" s="24">
        <f>$B$4*'Revenues-Costs'!BL147</f>
        <v>0</v>
      </c>
      <c r="BN66" s="24">
        <f>$B$4*'Revenues-Costs'!BM147</f>
        <v>0</v>
      </c>
      <c r="BO66" s="24">
        <f>$B$4*'Revenues-Costs'!BN147</f>
        <v>0</v>
      </c>
      <c r="BP66" s="24">
        <f>$B$4*'Revenues-Costs'!BO147</f>
        <v>0</v>
      </c>
      <c r="BQ66" s="24">
        <f>$B$4*'Revenues-Costs'!BP147</f>
        <v>0</v>
      </c>
      <c r="BR66" s="24">
        <f>$B$4*'Revenues-Costs'!BQ147</f>
        <v>0</v>
      </c>
      <c r="BS66" s="24">
        <f>$B$4*'Revenues-Costs'!BR147</f>
        <v>0</v>
      </c>
      <c r="BT66" s="24">
        <f>$B$4*'Revenues-Costs'!BS147</f>
        <v>0</v>
      </c>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row>
    <row r="67" spans="1:141">
      <c r="B67" s="1"/>
      <c r="E67" s="1"/>
      <c r="F67" s="1">
        <v>63</v>
      </c>
      <c r="I67" s="1">
        <f>+'Revenues-Costs'!H67</f>
        <v>0</v>
      </c>
      <c r="K67" s="2"/>
      <c r="M67" s="24">
        <f>$B$4*'Revenues-Costs'!L148</f>
        <v>0</v>
      </c>
      <c r="N67" s="24">
        <f>$B$4*'Revenues-Costs'!M148</f>
        <v>0</v>
      </c>
      <c r="O67" s="24">
        <f>$B$4*'Revenues-Costs'!N148</f>
        <v>0</v>
      </c>
      <c r="P67" s="24">
        <f>$B$4*'Revenues-Costs'!O148</f>
        <v>0</v>
      </c>
      <c r="Q67" s="24">
        <f>$B$4*'Revenues-Costs'!P148</f>
        <v>0</v>
      </c>
      <c r="R67" s="24">
        <f>$B$4*'Revenues-Costs'!Q148</f>
        <v>0</v>
      </c>
      <c r="S67" s="24">
        <f>$B$4*'Revenues-Costs'!R148</f>
        <v>0</v>
      </c>
      <c r="T67" s="24">
        <f>$B$4*'Revenues-Costs'!S148</f>
        <v>0</v>
      </c>
      <c r="U67" s="24">
        <f>$B$4*'Revenues-Costs'!T148</f>
        <v>0</v>
      </c>
      <c r="V67" s="24">
        <f>$B$4*'Revenues-Costs'!U148</f>
        <v>0</v>
      </c>
      <c r="W67" s="24">
        <f>$B$4*'Revenues-Costs'!V148</f>
        <v>0</v>
      </c>
      <c r="X67" s="24">
        <f>$B$4*'Revenues-Costs'!W148</f>
        <v>0</v>
      </c>
      <c r="Y67" s="24">
        <f>$B$4*'Revenues-Costs'!X148</f>
        <v>0</v>
      </c>
      <c r="Z67" s="24">
        <f>$B$4*'Revenues-Costs'!Y148</f>
        <v>0</v>
      </c>
      <c r="AA67" s="24">
        <f>$B$4*'Revenues-Costs'!Z148</f>
        <v>0</v>
      </c>
      <c r="AB67" s="24">
        <f>$B$4*'Revenues-Costs'!AA148</f>
        <v>0</v>
      </c>
      <c r="AC67" s="24">
        <f>$B$4*'Revenues-Costs'!AB148</f>
        <v>0</v>
      </c>
      <c r="AD67" s="24">
        <f>$B$4*'Revenues-Costs'!AC148</f>
        <v>0</v>
      </c>
      <c r="AE67" s="24">
        <f>$B$4*'Revenues-Costs'!AD148</f>
        <v>0</v>
      </c>
      <c r="AF67" s="24">
        <f>$B$4*'Revenues-Costs'!AE148</f>
        <v>0</v>
      </c>
      <c r="AG67" s="24">
        <f>$B$4*'Revenues-Costs'!AF148</f>
        <v>0</v>
      </c>
      <c r="AH67" s="24">
        <f>$B$4*'Revenues-Costs'!AG148</f>
        <v>0</v>
      </c>
      <c r="AI67" s="24">
        <f>$B$4*'Revenues-Costs'!AH148</f>
        <v>0</v>
      </c>
      <c r="AJ67" s="24">
        <f>$B$4*'Revenues-Costs'!AI148</f>
        <v>0</v>
      </c>
      <c r="AK67" s="24">
        <f>$B$4*'Revenues-Costs'!AJ148</f>
        <v>0</v>
      </c>
      <c r="AL67" s="24">
        <f>$B$4*'Revenues-Costs'!AK148</f>
        <v>0</v>
      </c>
      <c r="AM67" s="24">
        <f>$B$4*'Revenues-Costs'!AL148</f>
        <v>0</v>
      </c>
      <c r="AN67" s="24">
        <f>$B$4*'Revenues-Costs'!AM148</f>
        <v>0</v>
      </c>
      <c r="AO67" s="24">
        <f>$B$4*'Revenues-Costs'!AN148</f>
        <v>0</v>
      </c>
      <c r="AP67" s="24">
        <f>$B$4*'Revenues-Costs'!AO148</f>
        <v>0</v>
      </c>
      <c r="AQ67" s="24">
        <f>$B$4*'Revenues-Costs'!AP148</f>
        <v>0</v>
      </c>
      <c r="AR67" s="24">
        <f>$B$4*'Revenues-Costs'!AQ148</f>
        <v>0</v>
      </c>
      <c r="AS67" s="24">
        <f>$B$4*'Revenues-Costs'!AR148</f>
        <v>0</v>
      </c>
      <c r="AT67" s="24">
        <f>$B$4*'Revenues-Costs'!AS148</f>
        <v>0</v>
      </c>
      <c r="AU67" s="24">
        <f>$B$4*'Revenues-Costs'!AT148</f>
        <v>0</v>
      </c>
      <c r="AV67" s="24">
        <f>$B$4*'Revenues-Costs'!AU148</f>
        <v>0</v>
      </c>
      <c r="AW67" s="24">
        <f>$B$4*'Revenues-Costs'!AV148</f>
        <v>0</v>
      </c>
      <c r="AX67" s="24">
        <f>$B$4*'Revenues-Costs'!AW148</f>
        <v>0</v>
      </c>
      <c r="AY67" s="24">
        <f>$B$4*'Revenues-Costs'!AX148</f>
        <v>0</v>
      </c>
      <c r="AZ67" s="24">
        <f>$B$4*'Revenues-Costs'!AY148</f>
        <v>0</v>
      </c>
      <c r="BA67" s="24">
        <f>$B$4*'Revenues-Costs'!AZ148</f>
        <v>0</v>
      </c>
      <c r="BB67" s="24">
        <f>$B$4*'Revenues-Costs'!BA148</f>
        <v>0</v>
      </c>
      <c r="BC67" s="24">
        <f>$B$4*'Revenues-Costs'!BB148</f>
        <v>0</v>
      </c>
      <c r="BD67" s="24">
        <f>$B$4*'Revenues-Costs'!BC148</f>
        <v>0</v>
      </c>
      <c r="BE67" s="24">
        <f>$B$4*'Revenues-Costs'!BD148</f>
        <v>0</v>
      </c>
      <c r="BF67" s="24">
        <f>$B$4*'Revenues-Costs'!BE148</f>
        <v>0</v>
      </c>
      <c r="BG67" s="24">
        <f>$B$4*'Revenues-Costs'!BF148</f>
        <v>0</v>
      </c>
      <c r="BH67" s="24">
        <f>$B$4*'Revenues-Costs'!BG148</f>
        <v>0</v>
      </c>
      <c r="BI67" s="24">
        <f>$B$4*'Revenues-Costs'!BH148</f>
        <v>0</v>
      </c>
      <c r="BJ67" s="24">
        <f>$B$4*'Revenues-Costs'!BI148</f>
        <v>0</v>
      </c>
      <c r="BK67" s="24">
        <f>$B$4*'Revenues-Costs'!BJ148</f>
        <v>0</v>
      </c>
      <c r="BL67" s="24">
        <f>$B$4*'Revenues-Costs'!BK148</f>
        <v>0</v>
      </c>
      <c r="BM67" s="24">
        <f>$B$4*'Revenues-Costs'!BL148</f>
        <v>0</v>
      </c>
      <c r="BN67" s="24">
        <f>$B$4*'Revenues-Costs'!BM148</f>
        <v>0</v>
      </c>
      <c r="BO67" s="24">
        <f>$B$4*'Revenues-Costs'!BN148</f>
        <v>0</v>
      </c>
      <c r="BP67" s="24">
        <f>$B$4*'Revenues-Costs'!BO148</f>
        <v>0</v>
      </c>
      <c r="BQ67" s="24">
        <f>$B$4*'Revenues-Costs'!BP148</f>
        <v>0</v>
      </c>
      <c r="BR67" s="24">
        <f>$B$4*'Revenues-Costs'!BQ148</f>
        <v>0</v>
      </c>
      <c r="BS67" s="24">
        <f>$B$4*'Revenues-Costs'!BR148</f>
        <v>0</v>
      </c>
      <c r="BT67" s="24">
        <f>$B$4*'Revenues-Costs'!BS148</f>
        <v>0</v>
      </c>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row>
    <row r="68" spans="1:141">
      <c r="B68" s="1"/>
      <c r="E68" s="1"/>
      <c r="F68" s="1">
        <v>64</v>
      </c>
      <c r="I68" s="1" t="str">
        <f>+'Revenues-Costs'!H68</f>
        <v>KYC onboarding</v>
      </c>
      <c r="K68" s="2"/>
      <c r="M68" s="24">
        <f>$B$4*'Revenues-Costs'!L149</f>
        <v>0</v>
      </c>
      <c r="N68" s="24">
        <f>$B$4*'Revenues-Costs'!M149</f>
        <v>0</v>
      </c>
      <c r="O68" s="24">
        <f>$B$4*'Revenues-Costs'!N149</f>
        <v>0</v>
      </c>
      <c r="P68" s="24">
        <f>$B$4*'Revenues-Costs'!O149</f>
        <v>0</v>
      </c>
      <c r="Q68" s="24">
        <f>$B$4*'Revenues-Costs'!P149</f>
        <v>0</v>
      </c>
      <c r="R68" s="24">
        <f>$B$4*'Revenues-Costs'!Q149</f>
        <v>0</v>
      </c>
      <c r="S68" s="24">
        <f>$B$4*'Revenues-Costs'!R149</f>
        <v>0</v>
      </c>
      <c r="T68" s="24">
        <f>$B$4*'Revenues-Costs'!S149</f>
        <v>0</v>
      </c>
      <c r="U68" s="24">
        <f>$B$4*'Revenues-Costs'!T149</f>
        <v>3.25</v>
      </c>
      <c r="V68" s="24">
        <f>$B$4*'Revenues-Costs'!U149</f>
        <v>0</v>
      </c>
      <c r="W68" s="24">
        <f>$B$4*'Revenues-Costs'!V149</f>
        <v>3.25</v>
      </c>
      <c r="X68" s="24">
        <f>$B$4*'Revenues-Costs'!W149</f>
        <v>3.25</v>
      </c>
      <c r="Y68" s="24">
        <f>$B$4*'Revenues-Costs'!X149</f>
        <v>6.5</v>
      </c>
      <c r="Z68" s="24">
        <f>$B$4*'Revenues-Costs'!Y149</f>
        <v>9.75</v>
      </c>
      <c r="AA68" s="24">
        <f>$B$4*'Revenues-Costs'!Z149</f>
        <v>16.25</v>
      </c>
      <c r="AB68" s="24">
        <f>$B$4*'Revenues-Costs'!AA149</f>
        <v>26</v>
      </c>
      <c r="AC68" s="24">
        <f>$B$4*'Revenues-Costs'!AB149</f>
        <v>42.25</v>
      </c>
      <c r="AD68" s="24">
        <f>$B$4*'Revenues-Costs'!AC149</f>
        <v>68.25</v>
      </c>
      <c r="AE68" s="24">
        <f>$B$4*'Revenues-Costs'!AD149</f>
        <v>110.5</v>
      </c>
      <c r="AF68" s="24">
        <f>$B$4*'Revenues-Costs'!AE149</f>
        <v>178.75</v>
      </c>
      <c r="AG68" s="24">
        <f>$B$4*'Revenues-Costs'!AF149</f>
        <v>23.400000000000055</v>
      </c>
      <c r="AH68" s="24">
        <f>$B$4*'Revenues-Costs'!AG149</f>
        <v>24.570000000000007</v>
      </c>
      <c r="AI68" s="24">
        <f>$B$4*'Revenues-Costs'!AH149</f>
        <v>25.798500000000054</v>
      </c>
      <c r="AJ68" s="24">
        <f>$B$4*'Revenues-Costs'!AI149</f>
        <v>27.088425000000015</v>
      </c>
      <c r="AK68" s="24">
        <f>$B$4*'Revenues-Costs'!AJ149</f>
        <v>28.442846249999988</v>
      </c>
      <c r="AL68" s="24">
        <f>$B$4*'Revenues-Costs'!AK149</f>
        <v>29.864988562500052</v>
      </c>
      <c r="AM68" s="24">
        <f>$B$4*'Revenues-Costs'!AL149</f>
        <v>31.358237990625078</v>
      </c>
      <c r="AN68" s="24">
        <f>$B$4*'Revenues-Costs'!AM149</f>
        <v>32.926149890156253</v>
      </c>
      <c r="AO68" s="24">
        <f>$B$4*'Revenues-Costs'!AN149</f>
        <v>34.572457384664112</v>
      </c>
      <c r="AP68" s="24">
        <f>$B$4*'Revenues-Costs'!AO149</f>
        <v>36.301080253897304</v>
      </c>
      <c r="AQ68" s="24">
        <f>$B$4*'Revenues-Costs'!AP149</f>
        <v>38.116134266592155</v>
      </c>
      <c r="AR68" s="24">
        <f>$B$4*'Revenues-Costs'!AQ149</f>
        <v>40.021940979921837</v>
      </c>
      <c r="AS68" s="24">
        <f>$B$4*'Revenues-Costs'!AR149</f>
        <v>42.023038028917938</v>
      </c>
      <c r="AT68" s="24">
        <f>$B$4*'Revenues-Costs'!AS149</f>
        <v>44.124189930363798</v>
      </c>
      <c r="AU68" s="24">
        <f>$B$4*'Revenues-Costs'!AT149</f>
        <v>46.330399426882025</v>
      </c>
      <c r="AV68" s="24">
        <f>$B$4*'Revenues-Costs'!AU149</f>
        <v>48.646919398226089</v>
      </c>
      <c r="AW68" s="24">
        <f>$B$4*'Revenues-Costs'!AV149</f>
        <v>51.079265368137357</v>
      </c>
      <c r="AX68" s="24">
        <f>$B$4*'Revenues-Costs'!AW149</f>
        <v>53.633228636544317</v>
      </c>
      <c r="AY68" s="24">
        <f>$B$4*'Revenues-Costs'!AX149</f>
        <v>56.31489006837144</v>
      </c>
      <c r="AZ68" s="24">
        <f>$B$4*'Revenues-Costs'!AY149</f>
        <v>59.13063457179004</v>
      </c>
      <c r="BA68" s="24">
        <f>$B$4*'Revenues-Costs'!AZ149</f>
        <v>62.087166300379394</v>
      </c>
      <c r="BB68" s="24">
        <f>$B$4*'Revenues-Costs'!BA149</f>
        <v>65.191524615398706</v>
      </c>
      <c r="BC68" s="24">
        <f>$B$4*'Revenues-Costs'!BB149</f>
        <v>68.451100846168558</v>
      </c>
      <c r="BD68" s="24">
        <f>$B$4*'Revenues-Costs'!BC149</f>
        <v>71.873655888476662</v>
      </c>
      <c r="BE68" s="24">
        <f>$B$4*'Revenues-Costs'!BD149</f>
        <v>75.467338682900532</v>
      </c>
      <c r="BF68" s="24">
        <f>$B$4*'Revenues-Costs'!BE149</f>
        <v>79.240705617046132</v>
      </c>
      <c r="BG68" s="24">
        <f>$B$4*'Revenues-Costs'!BF149</f>
        <v>83.202740897897939</v>
      </c>
      <c r="BH68" s="24">
        <f>$B$4*'Revenues-Costs'!BG149</f>
        <v>87.362877942792892</v>
      </c>
      <c r="BI68" s="24">
        <f>$B$4*'Revenues-Costs'!BH149</f>
        <v>91.731021839932481</v>
      </c>
      <c r="BJ68" s="24">
        <f>$B$4*'Revenues-Costs'!BI149</f>
        <v>96.317572931929419</v>
      </c>
      <c r="BK68" s="24">
        <f>$B$4*'Revenues-Costs'!BJ149</f>
        <v>101.13345157852578</v>
      </c>
      <c r="BL68" s="24">
        <f>$B$4*'Revenues-Costs'!BK149</f>
        <v>106.19012415745198</v>
      </c>
      <c r="BM68" s="24">
        <f>$B$4*'Revenues-Costs'!BL149</f>
        <v>111.49963036532409</v>
      </c>
      <c r="BN68" s="24">
        <f>$B$4*'Revenues-Costs'!BM149</f>
        <v>117.07461188359107</v>
      </c>
      <c r="BO68" s="24">
        <f>$B$4*'Revenues-Costs'!BN149</f>
        <v>122.92834247777031</v>
      </c>
      <c r="BP68" s="24">
        <f>$B$4*'Revenues-Costs'!BO149</f>
        <v>129.074759601659</v>
      </c>
      <c r="BQ68" s="24">
        <f>$B$4*'Revenues-Costs'!BP149</f>
        <v>135.52849758174145</v>
      </c>
      <c r="BR68" s="24">
        <f>$B$4*'Revenues-Costs'!BQ149</f>
        <v>142.30492246082883</v>
      </c>
      <c r="BS68" s="24">
        <f>$B$4*'Revenues-Costs'!BR149</f>
        <v>149.42016858387072</v>
      </c>
      <c r="BT68" s="24">
        <f>$B$4*'Revenues-Costs'!BS149</f>
        <v>156.89117701306387</v>
      </c>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row>
    <row r="69" spans="1:141" s="21" customFormat="1">
      <c r="A69" s="1"/>
      <c r="B69" s="1"/>
      <c r="C69" s="1"/>
      <c r="D69" s="1"/>
      <c r="E69" s="1"/>
      <c r="F69" s="1">
        <v>65</v>
      </c>
      <c r="G69" s="1"/>
      <c r="H69" s="1"/>
      <c r="I69" s="1">
        <f>+'Revenues-Costs'!H69</f>
        <v>0</v>
      </c>
      <c r="J69" s="1"/>
      <c r="K69" s="2"/>
      <c r="L69" s="1"/>
      <c r="M69" s="24">
        <f>$B$4*'Revenues-Costs'!L150</f>
        <v>0</v>
      </c>
      <c r="N69" s="24">
        <f>$B$4*'Revenues-Costs'!M150</f>
        <v>0</v>
      </c>
      <c r="O69" s="24">
        <f>$B$4*'Revenues-Costs'!N150</f>
        <v>0</v>
      </c>
      <c r="P69" s="24">
        <f>$B$4*'Revenues-Costs'!O150</f>
        <v>0</v>
      </c>
      <c r="Q69" s="24">
        <f>$B$4*'Revenues-Costs'!P150</f>
        <v>0</v>
      </c>
      <c r="R69" s="24">
        <f>$B$4*'Revenues-Costs'!Q150</f>
        <v>0</v>
      </c>
      <c r="S69" s="24">
        <f>$B$4*'Revenues-Costs'!R150</f>
        <v>0</v>
      </c>
      <c r="T69" s="24">
        <f>$B$4*'Revenues-Costs'!S150</f>
        <v>0</v>
      </c>
      <c r="U69" s="24">
        <f>$B$4*'Revenues-Costs'!T150</f>
        <v>0</v>
      </c>
      <c r="V69" s="24">
        <f>$B$4*'Revenues-Costs'!U150</f>
        <v>0</v>
      </c>
      <c r="W69" s="24">
        <f>$B$4*'Revenues-Costs'!V150</f>
        <v>0</v>
      </c>
      <c r="X69" s="24">
        <f>$B$4*'Revenues-Costs'!W150</f>
        <v>0</v>
      </c>
      <c r="Y69" s="24">
        <f>$B$4*'Revenues-Costs'!X150</f>
        <v>0</v>
      </c>
      <c r="Z69" s="24">
        <f>$B$4*'Revenues-Costs'!Y150</f>
        <v>0</v>
      </c>
      <c r="AA69" s="24">
        <f>$B$4*'Revenues-Costs'!Z150</f>
        <v>0</v>
      </c>
      <c r="AB69" s="24">
        <f>$B$4*'Revenues-Costs'!AA150</f>
        <v>0</v>
      </c>
      <c r="AC69" s="24">
        <f>$B$4*'Revenues-Costs'!AB150</f>
        <v>0</v>
      </c>
      <c r="AD69" s="24">
        <f>$B$4*'Revenues-Costs'!AC150</f>
        <v>0</v>
      </c>
      <c r="AE69" s="24">
        <f>$B$4*'Revenues-Costs'!AD150</f>
        <v>0</v>
      </c>
      <c r="AF69" s="24">
        <f>$B$4*'Revenues-Costs'!AE150</f>
        <v>0</v>
      </c>
      <c r="AG69" s="24">
        <f>$B$4*'Revenues-Costs'!AF150</f>
        <v>0</v>
      </c>
      <c r="AH69" s="24">
        <f>$B$4*'Revenues-Costs'!AG150</f>
        <v>0</v>
      </c>
      <c r="AI69" s="24">
        <f>$B$4*'Revenues-Costs'!AH150</f>
        <v>0</v>
      </c>
      <c r="AJ69" s="24">
        <f>$B$4*'Revenues-Costs'!AI150</f>
        <v>0</v>
      </c>
      <c r="AK69" s="24">
        <f>$B$4*'Revenues-Costs'!AJ150</f>
        <v>0</v>
      </c>
      <c r="AL69" s="24">
        <f>$B$4*'Revenues-Costs'!AK150</f>
        <v>0</v>
      </c>
      <c r="AM69" s="24">
        <f>$B$4*'Revenues-Costs'!AL150</f>
        <v>0</v>
      </c>
      <c r="AN69" s="24">
        <f>$B$4*'Revenues-Costs'!AM150</f>
        <v>0</v>
      </c>
      <c r="AO69" s="24">
        <f>$B$4*'Revenues-Costs'!AN150</f>
        <v>0</v>
      </c>
      <c r="AP69" s="24">
        <f>$B$4*'Revenues-Costs'!AO150</f>
        <v>0</v>
      </c>
      <c r="AQ69" s="24">
        <f>$B$4*'Revenues-Costs'!AP150</f>
        <v>0</v>
      </c>
      <c r="AR69" s="24">
        <f>$B$4*'Revenues-Costs'!AQ150</f>
        <v>0</v>
      </c>
      <c r="AS69" s="24">
        <f>$B$4*'Revenues-Costs'!AR150</f>
        <v>0</v>
      </c>
      <c r="AT69" s="24">
        <f>$B$4*'Revenues-Costs'!AS150</f>
        <v>0</v>
      </c>
      <c r="AU69" s="24">
        <f>$B$4*'Revenues-Costs'!AT150</f>
        <v>0</v>
      </c>
      <c r="AV69" s="24">
        <f>$B$4*'Revenues-Costs'!AU150</f>
        <v>0</v>
      </c>
      <c r="AW69" s="24">
        <f>$B$4*'Revenues-Costs'!AV150</f>
        <v>0</v>
      </c>
      <c r="AX69" s="24">
        <f>$B$4*'Revenues-Costs'!AW150</f>
        <v>0</v>
      </c>
      <c r="AY69" s="24">
        <f>$B$4*'Revenues-Costs'!AX150</f>
        <v>0</v>
      </c>
      <c r="AZ69" s="24">
        <f>$B$4*'Revenues-Costs'!AY150</f>
        <v>0</v>
      </c>
      <c r="BA69" s="24">
        <f>$B$4*'Revenues-Costs'!AZ150</f>
        <v>0</v>
      </c>
      <c r="BB69" s="24">
        <f>$B$4*'Revenues-Costs'!BA150</f>
        <v>0</v>
      </c>
      <c r="BC69" s="24">
        <f>$B$4*'Revenues-Costs'!BB150</f>
        <v>0</v>
      </c>
      <c r="BD69" s="24">
        <f>$B$4*'Revenues-Costs'!BC150</f>
        <v>0</v>
      </c>
      <c r="BE69" s="24">
        <f>$B$4*'Revenues-Costs'!BD150</f>
        <v>0</v>
      </c>
      <c r="BF69" s="24">
        <f>$B$4*'Revenues-Costs'!BE150</f>
        <v>0</v>
      </c>
      <c r="BG69" s="24">
        <f>$B$4*'Revenues-Costs'!BF150</f>
        <v>0</v>
      </c>
      <c r="BH69" s="24">
        <f>$B$4*'Revenues-Costs'!BG150</f>
        <v>0</v>
      </c>
      <c r="BI69" s="24">
        <f>$B$4*'Revenues-Costs'!BH150</f>
        <v>0</v>
      </c>
      <c r="BJ69" s="24">
        <f>$B$4*'Revenues-Costs'!BI150</f>
        <v>0</v>
      </c>
      <c r="BK69" s="24">
        <f>$B$4*'Revenues-Costs'!BJ150</f>
        <v>0</v>
      </c>
      <c r="BL69" s="24">
        <f>$B$4*'Revenues-Costs'!BK150</f>
        <v>0</v>
      </c>
      <c r="BM69" s="24">
        <f>$B$4*'Revenues-Costs'!BL150</f>
        <v>0</v>
      </c>
      <c r="BN69" s="24">
        <f>$B$4*'Revenues-Costs'!BM150</f>
        <v>0</v>
      </c>
      <c r="BO69" s="24">
        <f>$B$4*'Revenues-Costs'!BN150</f>
        <v>0</v>
      </c>
      <c r="BP69" s="24">
        <f>$B$4*'Revenues-Costs'!BO150</f>
        <v>0</v>
      </c>
      <c r="BQ69" s="24">
        <f>$B$4*'Revenues-Costs'!BP150</f>
        <v>0</v>
      </c>
      <c r="BR69" s="24">
        <f>$B$4*'Revenues-Costs'!BQ150</f>
        <v>0</v>
      </c>
      <c r="BS69" s="24">
        <f>$B$4*'Revenues-Costs'!BR150</f>
        <v>0</v>
      </c>
      <c r="BT69" s="24">
        <f>$B$4*'Revenues-Costs'!BS150</f>
        <v>0</v>
      </c>
    </row>
    <row r="70" spans="1:141">
      <c r="B70" s="1"/>
      <c r="E70" s="1"/>
      <c r="F70" s="1">
        <v>66</v>
      </c>
      <c r="I70" s="1" t="str">
        <f>+'Revenues-Costs'!H70</f>
        <v>Sponsor Bank</v>
      </c>
      <c r="K70" s="2"/>
      <c r="M70" s="24">
        <f>$B$4*'Revenues-Costs'!L151</f>
        <v>0</v>
      </c>
      <c r="N70" s="24">
        <f>$B$4*'Revenues-Costs'!M151</f>
        <v>0</v>
      </c>
      <c r="O70" s="24">
        <f>$B$4*'Revenues-Costs'!N151</f>
        <v>0</v>
      </c>
      <c r="P70" s="24">
        <f>$B$4*'Revenues-Costs'!O151</f>
        <v>0</v>
      </c>
      <c r="Q70" s="24">
        <f>$B$4*'Revenues-Costs'!P151</f>
        <v>0</v>
      </c>
      <c r="R70" s="24">
        <f>$B$4*'Revenues-Costs'!Q151</f>
        <v>0</v>
      </c>
      <c r="S70" s="24">
        <f>$B$4*'Revenues-Costs'!R151</f>
        <v>0</v>
      </c>
      <c r="T70" s="24">
        <f>$B$4*'Revenues-Costs'!S151</f>
        <v>0</v>
      </c>
      <c r="U70" s="24">
        <f>$B$4*'Revenues-Costs'!T151</f>
        <v>1000</v>
      </c>
      <c r="V70" s="24">
        <f>$B$4*'Revenues-Costs'!U151</f>
        <v>1000</v>
      </c>
      <c r="W70" s="24">
        <f>$B$4*'Revenues-Costs'!V151</f>
        <v>1000</v>
      </c>
      <c r="X70" s="24">
        <f>$B$4*'Revenues-Costs'!W151</f>
        <v>1000</v>
      </c>
      <c r="Y70" s="24">
        <f>$B$4*'Revenues-Costs'!X151</f>
        <v>1000</v>
      </c>
      <c r="Z70" s="24">
        <f>$B$4*'Revenues-Costs'!Y151</f>
        <v>1000</v>
      </c>
      <c r="AA70" s="24">
        <f>$B$4*'Revenues-Costs'!Z151</f>
        <v>1000</v>
      </c>
      <c r="AB70" s="24">
        <f>$B$4*'Revenues-Costs'!AA151</f>
        <v>1000</v>
      </c>
      <c r="AC70" s="24">
        <f>$B$4*'Revenues-Costs'!AB151</f>
        <v>1000</v>
      </c>
      <c r="AD70" s="24">
        <f>$B$4*'Revenues-Costs'!AC151</f>
        <v>1000</v>
      </c>
      <c r="AE70" s="24">
        <f>$B$4*'Revenues-Costs'!AD151</f>
        <v>1000</v>
      </c>
      <c r="AF70" s="24">
        <f>$B$4*'Revenues-Costs'!AE151</f>
        <v>1000</v>
      </c>
      <c r="AG70" s="24">
        <f>$B$4*'Revenues-Costs'!AF151</f>
        <v>1000</v>
      </c>
      <c r="AH70" s="24">
        <f>$B$4*'Revenues-Costs'!AG151</f>
        <v>1000</v>
      </c>
      <c r="AI70" s="24">
        <f>$B$4*'Revenues-Costs'!AH151</f>
        <v>1000</v>
      </c>
      <c r="AJ70" s="24">
        <f>$B$4*'Revenues-Costs'!AI151</f>
        <v>1000</v>
      </c>
      <c r="AK70" s="24">
        <f>$B$4*'Revenues-Costs'!AJ151</f>
        <v>1000</v>
      </c>
      <c r="AL70" s="24">
        <f>$B$4*'Revenues-Costs'!AK151</f>
        <v>1000</v>
      </c>
      <c r="AM70" s="24">
        <f>$B$4*'Revenues-Costs'!AL151</f>
        <v>1000</v>
      </c>
      <c r="AN70" s="24">
        <f>$B$4*'Revenues-Costs'!AM151</f>
        <v>1000</v>
      </c>
      <c r="AO70" s="24">
        <f>$B$4*'Revenues-Costs'!AN151</f>
        <v>1000</v>
      </c>
      <c r="AP70" s="24">
        <f>$B$4*'Revenues-Costs'!AO151</f>
        <v>1000</v>
      </c>
      <c r="AQ70" s="24">
        <f>$B$4*'Revenues-Costs'!AP151</f>
        <v>1000</v>
      </c>
      <c r="AR70" s="24">
        <f>$B$4*'Revenues-Costs'!AQ151</f>
        <v>1000</v>
      </c>
      <c r="AS70" s="24">
        <f>$B$4*'Revenues-Costs'!AR151</f>
        <v>1000</v>
      </c>
      <c r="AT70" s="24">
        <f>$B$4*'Revenues-Costs'!AS151</f>
        <v>1000</v>
      </c>
      <c r="AU70" s="24">
        <f>$B$4*'Revenues-Costs'!AT151</f>
        <v>1000</v>
      </c>
      <c r="AV70" s="24">
        <f>$B$4*'Revenues-Costs'!AU151</f>
        <v>1000</v>
      </c>
      <c r="AW70" s="24">
        <f>$B$4*'Revenues-Costs'!AV151</f>
        <v>1000</v>
      </c>
      <c r="AX70" s="24">
        <f>$B$4*'Revenues-Costs'!AW151</f>
        <v>1000</v>
      </c>
      <c r="AY70" s="24">
        <f>$B$4*'Revenues-Costs'!AX151</f>
        <v>1000</v>
      </c>
      <c r="AZ70" s="24">
        <f>$B$4*'Revenues-Costs'!AY151</f>
        <v>1000</v>
      </c>
      <c r="BA70" s="24">
        <f>$B$4*'Revenues-Costs'!AZ151</f>
        <v>1000</v>
      </c>
      <c r="BB70" s="24">
        <f>$B$4*'Revenues-Costs'!BA151</f>
        <v>1000</v>
      </c>
      <c r="BC70" s="24">
        <f>$B$4*'Revenues-Costs'!BB151</f>
        <v>1000</v>
      </c>
      <c r="BD70" s="24">
        <f>$B$4*'Revenues-Costs'!BC151</f>
        <v>1000</v>
      </c>
      <c r="BE70" s="24">
        <f>$B$4*'Revenues-Costs'!BD151</f>
        <v>1000</v>
      </c>
      <c r="BF70" s="24">
        <f>$B$4*'Revenues-Costs'!BE151</f>
        <v>1000</v>
      </c>
      <c r="BG70" s="24">
        <f>$B$4*'Revenues-Costs'!BF151</f>
        <v>1000</v>
      </c>
      <c r="BH70" s="24">
        <f>$B$4*'Revenues-Costs'!BG151</f>
        <v>1000</v>
      </c>
      <c r="BI70" s="24">
        <f>$B$4*'Revenues-Costs'!BH151</f>
        <v>1000</v>
      </c>
      <c r="BJ70" s="24">
        <f>$B$4*'Revenues-Costs'!BI151</f>
        <v>1000</v>
      </c>
      <c r="BK70" s="24">
        <f>$B$4*'Revenues-Costs'!BJ151</f>
        <v>1000</v>
      </c>
      <c r="BL70" s="24">
        <f>$B$4*'Revenues-Costs'!BK151</f>
        <v>1000</v>
      </c>
      <c r="BM70" s="24">
        <f>$B$4*'Revenues-Costs'!BL151</f>
        <v>1000</v>
      </c>
      <c r="BN70" s="24">
        <f>$B$4*'Revenues-Costs'!BM151</f>
        <v>1000</v>
      </c>
      <c r="BO70" s="24">
        <f>$B$4*'Revenues-Costs'!BN151</f>
        <v>1000</v>
      </c>
      <c r="BP70" s="24">
        <f>$B$4*'Revenues-Costs'!BO151</f>
        <v>1000</v>
      </c>
      <c r="BQ70" s="24">
        <f>$B$4*'Revenues-Costs'!BP151</f>
        <v>1000</v>
      </c>
      <c r="BR70" s="24">
        <f>$B$4*'Revenues-Costs'!BQ151</f>
        <v>1000</v>
      </c>
      <c r="BS70" s="24">
        <f>$B$4*'Revenues-Costs'!BR151</f>
        <v>1000</v>
      </c>
      <c r="BT70" s="24">
        <f>$B$4*'Revenues-Costs'!BS151</f>
        <v>1000</v>
      </c>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row>
    <row r="71" spans="1:141">
      <c r="B71" s="1"/>
      <c r="E71" s="1"/>
      <c r="F71" s="1">
        <v>67</v>
      </c>
      <c r="I71" s="1" t="str">
        <f>+'Revenues-Costs'!H71</f>
        <v>Compliance tool</v>
      </c>
      <c r="K71" s="2"/>
      <c r="M71" s="24">
        <f>$B$4*'Revenues-Costs'!L152</f>
        <v>0</v>
      </c>
      <c r="N71" s="24">
        <f>$B$4*'Revenues-Costs'!M152</f>
        <v>0</v>
      </c>
      <c r="O71" s="24">
        <f>$B$4*'Revenues-Costs'!N152</f>
        <v>0</v>
      </c>
      <c r="P71" s="24">
        <f>$B$4*'Revenues-Costs'!O152</f>
        <v>0</v>
      </c>
      <c r="Q71" s="24">
        <f>$B$4*'Revenues-Costs'!P152</f>
        <v>0</v>
      </c>
      <c r="R71" s="24">
        <f>$B$4*'Revenues-Costs'!Q152</f>
        <v>0</v>
      </c>
      <c r="S71" s="24">
        <f>$B$4*'Revenues-Costs'!R152</f>
        <v>0</v>
      </c>
      <c r="T71" s="24">
        <f>$B$4*'Revenues-Costs'!S152</f>
        <v>0</v>
      </c>
      <c r="U71" s="24">
        <f>$B$4*'Revenues-Costs'!T152</f>
        <v>1000</v>
      </c>
      <c r="V71" s="24">
        <f>$B$4*'Revenues-Costs'!U152</f>
        <v>1000</v>
      </c>
      <c r="W71" s="24">
        <f>$B$4*'Revenues-Costs'!V152</f>
        <v>1000</v>
      </c>
      <c r="X71" s="24">
        <f>$B$4*'Revenues-Costs'!W152</f>
        <v>1000</v>
      </c>
      <c r="Y71" s="24">
        <f>$B$4*'Revenues-Costs'!X152</f>
        <v>1000</v>
      </c>
      <c r="Z71" s="24">
        <f>$B$4*'Revenues-Costs'!Y152</f>
        <v>1000</v>
      </c>
      <c r="AA71" s="24">
        <f>$B$4*'Revenues-Costs'!Z152</f>
        <v>1000</v>
      </c>
      <c r="AB71" s="24">
        <f>$B$4*'Revenues-Costs'!AA152</f>
        <v>1000</v>
      </c>
      <c r="AC71" s="24">
        <f>$B$4*'Revenues-Costs'!AB152</f>
        <v>1000</v>
      </c>
      <c r="AD71" s="24">
        <f>$B$4*'Revenues-Costs'!AC152</f>
        <v>1000</v>
      </c>
      <c r="AE71" s="24">
        <f>$B$4*'Revenues-Costs'!AD152</f>
        <v>1000</v>
      </c>
      <c r="AF71" s="24">
        <f>$B$4*'Revenues-Costs'!AE152</f>
        <v>1000</v>
      </c>
      <c r="AG71" s="24">
        <f>$B$4*'Revenues-Costs'!AF152</f>
        <v>1000</v>
      </c>
      <c r="AH71" s="24">
        <f>$B$4*'Revenues-Costs'!AG152</f>
        <v>1000</v>
      </c>
      <c r="AI71" s="24">
        <f>$B$4*'Revenues-Costs'!AH152</f>
        <v>1000</v>
      </c>
      <c r="AJ71" s="24">
        <f>$B$4*'Revenues-Costs'!AI152</f>
        <v>1000</v>
      </c>
      <c r="AK71" s="24">
        <f>$B$4*'Revenues-Costs'!AJ152</f>
        <v>1000</v>
      </c>
      <c r="AL71" s="24">
        <f>$B$4*'Revenues-Costs'!AK152</f>
        <v>1000</v>
      </c>
      <c r="AM71" s="24">
        <f>$B$4*'Revenues-Costs'!AL152</f>
        <v>1000</v>
      </c>
      <c r="AN71" s="24">
        <f>$B$4*'Revenues-Costs'!AM152</f>
        <v>1000</v>
      </c>
      <c r="AO71" s="24">
        <f>$B$4*'Revenues-Costs'!AN152</f>
        <v>1000</v>
      </c>
      <c r="AP71" s="24">
        <f>$B$4*'Revenues-Costs'!AO152</f>
        <v>1000</v>
      </c>
      <c r="AQ71" s="24">
        <f>$B$4*'Revenues-Costs'!AP152</f>
        <v>1000</v>
      </c>
      <c r="AR71" s="24">
        <f>$B$4*'Revenues-Costs'!AQ152</f>
        <v>1000</v>
      </c>
      <c r="AS71" s="24">
        <f>$B$4*'Revenues-Costs'!AR152</f>
        <v>1000</v>
      </c>
      <c r="AT71" s="24">
        <f>$B$4*'Revenues-Costs'!AS152</f>
        <v>1000</v>
      </c>
      <c r="AU71" s="24">
        <f>$B$4*'Revenues-Costs'!AT152</f>
        <v>1000</v>
      </c>
      <c r="AV71" s="24">
        <f>$B$4*'Revenues-Costs'!AU152</f>
        <v>1000</v>
      </c>
      <c r="AW71" s="24">
        <f>$B$4*'Revenues-Costs'!AV152</f>
        <v>1000</v>
      </c>
      <c r="AX71" s="24">
        <f>$B$4*'Revenues-Costs'!AW152</f>
        <v>1000</v>
      </c>
      <c r="AY71" s="24">
        <f>$B$4*'Revenues-Costs'!AX152</f>
        <v>1000</v>
      </c>
      <c r="AZ71" s="24">
        <f>$B$4*'Revenues-Costs'!AY152</f>
        <v>1000</v>
      </c>
      <c r="BA71" s="24">
        <f>$B$4*'Revenues-Costs'!AZ152</f>
        <v>1000</v>
      </c>
      <c r="BB71" s="24">
        <f>$B$4*'Revenues-Costs'!BA152</f>
        <v>1000</v>
      </c>
      <c r="BC71" s="24">
        <f>$B$4*'Revenues-Costs'!BB152</f>
        <v>1000</v>
      </c>
      <c r="BD71" s="24">
        <f>$B$4*'Revenues-Costs'!BC152</f>
        <v>1000</v>
      </c>
      <c r="BE71" s="24">
        <f>$B$4*'Revenues-Costs'!BD152</f>
        <v>1000</v>
      </c>
      <c r="BF71" s="24">
        <f>$B$4*'Revenues-Costs'!BE152</f>
        <v>1000</v>
      </c>
      <c r="BG71" s="24">
        <f>$B$4*'Revenues-Costs'!BF152</f>
        <v>1000</v>
      </c>
      <c r="BH71" s="24">
        <f>$B$4*'Revenues-Costs'!BG152</f>
        <v>1000</v>
      </c>
      <c r="BI71" s="24">
        <f>$B$4*'Revenues-Costs'!BH152</f>
        <v>1000</v>
      </c>
      <c r="BJ71" s="24">
        <f>$B$4*'Revenues-Costs'!BI152</f>
        <v>1000</v>
      </c>
      <c r="BK71" s="24">
        <f>$B$4*'Revenues-Costs'!BJ152</f>
        <v>1000</v>
      </c>
      <c r="BL71" s="24">
        <f>$B$4*'Revenues-Costs'!BK152</f>
        <v>1000</v>
      </c>
      <c r="BM71" s="24">
        <f>$B$4*'Revenues-Costs'!BL152</f>
        <v>1000</v>
      </c>
      <c r="BN71" s="24">
        <f>$B$4*'Revenues-Costs'!BM152</f>
        <v>1000</v>
      </c>
      <c r="BO71" s="24">
        <f>$B$4*'Revenues-Costs'!BN152</f>
        <v>1000</v>
      </c>
      <c r="BP71" s="24">
        <f>$B$4*'Revenues-Costs'!BO152</f>
        <v>1000</v>
      </c>
      <c r="BQ71" s="24">
        <f>$B$4*'Revenues-Costs'!BP152</f>
        <v>1000</v>
      </c>
      <c r="BR71" s="24">
        <f>$B$4*'Revenues-Costs'!BQ152</f>
        <v>1000</v>
      </c>
      <c r="BS71" s="24">
        <f>$B$4*'Revenues-Costs'!BR152</f>
        <v>1000</v>
      </c>
      <c r="BT71" s="24">
        <f>$B$4*'Revenues-Costs'!BS152</f>
        <v>1000</v>
      </c>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row>
    <row r="72" spans="1:141">
      <c r="B72" s="1"/>
      <c r="E72" s="1"/>
      <c r="F72" s="1">
        <v>68</v>
      </c>
      <c r="I72" s="1">
        <f>+'Revenues-Costs'!H72</f>
        <v>0</v>
      </c>
      <c r="K72" s="2"/>
      <c r="M72" s="24">
        <f>$B$4*'Revenues-Costs'!L153</f>
        <v>0</v>
      </c>
      <c r="N72" s="24">
        <f>$B$4*'Revenues-Costs'!M153</f>
        <v>0</v>
      </c>
      <c r="O72" s="24">
        <f>$B$4*'Revenues-Costs'!N153</f>
        <v>0</v>
      </c>
      <c r="P72" s="24">
        <f>$B$4*'Revenues-Costs'!O153</f>
        <v>0</v>
      </c>
      <c r="Q72" s="24">
        <f>$B$4*'Revenues-Costs'!P153</f>
        <v>0</v>
      </c>
      <c r="R72" s="24">
        <f>$B$4*'Revenues-Costs'!Q153</f>
        <v>0</v>
      </c>
      <c r="S72" s="24">
        <f>$B$4*'Revenues-Costs'!R153</f>
        <v>0</v>
      </c>
      <c r="T72" s="24">
        <f>$B$4*'Revenues-Costs'!S153</f>
        <v>0</v>
      </c>
      <c r="U72" s="24">
        <f>$B$4*'Revenues-Costs'!T153</f>
        <v>0</v>
      </c>
      <c r="V72" s="24">
        <f>$B$4*'Revenues-Costs'!U153</f>
        <v>0</v>
      </c>
      <c r="W72" s="24">
        <f>$B$4*'Revenues-Costs'!V153</f>
        <v>0</v>
      </c>
      <c r="X72" s="24">
        <f>$B$4*'Revenues-Costs'!W153</f>
        <v>0</v>
      </c>
      <c r="Y72" s="24">
        <f>$B$4*'Revenues-Costs'!X153</f>
        <v>0</v>
      </c>
      <c r="Z72" s="24">
        <f>$B$4*'Revenues-Costs'!Y153</f>
        <v>0</v>
      </c>
      <c r="AA72" s="24">
        <f>$B$4*'Revenues-Costs'!Z153</f>
        <v>0</v>
      </c>
      <c r="AB72" s="24">
        <f>$B$4*'Revenues-Costs'!AA153</f>
        <v>0</v>
      </c>
      <c r="AC72" s="24">
        <f>$B$4*'Revenues-Costs'!AB153</f>
        <v>0</v>
      </c>
      <c r="AD72" s="24">
        <f>$B$4*'Revenues-Costs'!AC153</f>
        <v>0</v>
      </c>
      <c r="AE72" s="24">
        <f>$B$4*'Revenues-Costs'!AD153</f>
        <v>0</v>
      </c>
      <c r="AF72" s="24">
        <f>$B$4*'Revenues-Costs'!AE153</f>
        <v>0</v>
      </c>
      <c r="AG72" s="24">
        <f>$B$4*'Revenues-Costs'!AF153</f>
        <v>0</v>
      </c>
      <c r="AH72" s="24">
        <f>$B$4*'Revenues-Costs'!AG153</f>
        <v>0</v>
      </c>
      <c r="AI72" s="24">
        <f>$B$4*'Revenues-Costs'!AH153</f>
        <v>0</v>
      </c>
      <c r="AJ72" s="24">
        <f>$B$4*'Revenues-Costs'!AI153</f>
        <v>0</v>
      </c>
      <c r="AK72" s="24">
        <f>$B$4*'Revenues-Costs'!AJ153</f>
        <v>0</v>
      </c>
      <c r="AL72" s="24">
        <f>$B$4*'Revenues-Costs'!AK153</f>
        <v>0</v>
      </c>
      <c r="AM72" s="24">
        <f>$B$4*'Revenues-Costs'!AL153</f>
        <v>0</v>
      </c>
      <c r="AN72" s="24">
        <f>$B$4*'Revenues-Costs'!AM153</f>
        <v>0</v>
      </c>
      <c r="AO72" s="24">
        <f>$B$4*'Revenues-Costs'!AN153</f>
        <v>0</v>
      </c>
      <c r="AP72" s="24">
        <f>$B$4*'Revenues-Costs'!AO153</f>
        <v>0</v>
      </c>
      <c r="AQ72" s="24">
        <f>$B$4*'Revenues-Costs'!AP153</f>
        <v>0</v>
      </c>
      <c r="AR72" s="24">
        <f>$B$4*'Revenues-Costs'!AQ153</f>
        <v>0</v>
      </c>
      <c r="AS72" s="24">
        <f>$B$4*'Revenues-Costs'!AR153</f>
        <v>0</v>
      </c>
      <c r="AT72" s="24">
        <f>$B$4*'Revenues-Costs'!AS153</f>
        <v>0</v>
      </c>
      <c r="AU72" s="24">
        <f>$B$4*'Revenues-Costs'!AT153</f>
        <v>0</v>
      </c>
      <c r="AV72" s="24">
        <f>$B$4*'Revenues-Costs'!AU153</f>
        <v>0</v>
      </c>
      <c r="AW72" s="24">
        <f>$B$4*'Revenues-Costs'!AV153</f>
        <v>0</v>
      </c>
      <c r="AX72" s="24">
        <f>$B$4*'Revenues-Costs'!AW153</f>
        <v>0</v>
      </c>
      <c r="AY72" s="24">
        <f>$B$4*'Revenues-Costs'!AX153</f>
        <v>0</v>
      </c>
      <c r="AZ72" s="24">
        <f>$B$4*'Revenues-Costs'!AY153</f>
        <v>0</v>
      </c>
      <c r="BA72" s="24">
        <f>$B$4*'Revenues-Costs'!AZ153</f>
        <v>0</v>
      </c>
      <c r="BB72" s="24">
        <f>$B$4*'Revenues-Costs'!BA153</f>
        <v>0</v>
      </c>
      <c r="BC72" s="24">
        <f>$B$4*'Revenues-Costs'!BB153</f>
        <v>0</v>
      </c>
      <c r="BD72" s="24">
        <f>$B$4*'Revenues-Costs'!BC153</f>
        <v>0</v>
      </c>
      <c r="BE72" s="24">
        <f>$B$4*'Revenues-Costs'!BD153</f>
        <v>0</v>
      </c>
      <c r="BF72" s="24">
        <f>$B$4*'Revenues-Costs'!BE153</f>
        <v>0</v>
      </c>
      <c r="BG72" s="24">
        <f>$B$4*'Revenues-Costs'!BF153</f>
        <v>0</v>
      </c>
      <c r="BH72" s="24">
        <f>$B$4*'Revenues-Costs'!BG153</f>
        <v>0</v>
      </c>
      <c r="BI72" s="24">
        <f>$B$4*'Revenues-Costs'!BH153</f>
        <v>0</v>
      </c>
      <c r="BJ72" s="24">
        <f>$B$4*'Revenues-Costs'!BI153</f>
        <v>0</v>
      </c>
      <c r="BK72" s="24">
        <f>$B$4*'Revenues-Costs'!BJ153</f>
        <v>0</v>
      </c>
      <c r="BL72" s="24">
        <f>$B$4*'Revenues-Costs'!BK153</f>
        <v>0</v>
      </c>
      <c r="BM72" s="24">
        <f>$B$4*'Revenues-Costs'!BL153</f>
        <v>0</v>
      </c>
      <c r="BN72" s="24">
        <f>$B$4*'Revenues-Costs'!BM153</f>
        <v>0</v>
      </c>
      <c r="BO72" s="24">
        <f>$B$4*'Revenues-Costs'!BN153</f>
        <v>0</v>
      </c>
      <c r="BP72" s="24">
        <f>$B$4*'Revenues-Costs'!BO153</f>
        <v>0</v>
      </c>
      <c r="BQ72" s="24">
        <f>$B$4*'Revenues-Costs'!BP153</f>
        <v>0</v>
      </c>
      <c r="BR72" s="24">
        <f>$B$4*'Revenues-Costs'!BQ153</f>
        <v>0</v>
      </c>
      <c r="BS72" s="24">
        <f>$B$4*'Revenues-Costs'!BR153</f>
        <v>0</v>
      </c>
      <c r="BT72" s="24">
        <f>$B$4*'Revenues-Costs'!BS153</f>
        <v>0</v>
      </c>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row>
    <row r="73" spans="1:141" s="4" customFormat="1">
      <c r="A73" s="1"/>
      <c r="B73" s="1"/>
      <c r="C73" s="1"/>
      <c r="D73" s="1"/>
      <c r="E73" s="1"/>
      <c r="F73" s="1">
        <v>69</v>
      </c>
      <c r="G73" s="1"/>
      <c r="H73" s="1"/>
      <c r="I73" s="1">
        <f>+'Revenues-Costs'!H73</f>
        <v>0</v>
      </c>
      <c r="J73" s="1"/>
      <c r="K73" s="2"/>
      <c r="L73" s="1"/>
      <c r="M73" s="24">
        <f>$B$4*'Revenues-Costs'!L154</f>
        <v>0</v>
      </c>
      <c r="N73" s="24">
        <f>$B$4*'Revenues-Costs'!M154</f>
        <v>0</v>
      </c>
      <c r="O73" s="24">
        <f>$B$4*'Revenues-Costs'!N154</f>
        <v>0</v>
      </c>
      <c r="P73" s="24">
        <f>$B$4*'Revenues-Costs'!O154</f>
        <v>0</v>
      </c>
      <c r="Q73" s="24">
        <f>$B$4*'Revenues-Costs'!P154</f>
        <v>0</v>
      </c>
      <c r="R73" s="24">
        <f>$B$4*'Revenues-Costs'!Q154</f>
        <v>0</v>
      </c>
      <c r="S73" s="24">
        <f>$B$4*'Revenues-Costs'!R154</f>
        <v>0</v>
      </c>
      <c r="T73" s="24">
        <f>$B$4*'Revenues-Costs'!S154</f>
        <v>0</v>
      </c>
      <c r="U73" s="24">
        <f>$B$4*'Revenues-Costs'!T154</f>
        <v>0</v>
      </c>
      <c r="V73" s="24">
        <f>$B$4*'Revenues-Costs'!U154</f>
        <v>0</v>
      </c>
      <c r="W73" s="24">
        <f>$B$4*'Revenues-Costs'!V154</f>
        <v>0</v>
      </c>
      <c r="X73" s="24">
        <f>$B$4*'Revenues-Costs'!W154</f>
        <v>0</v>
      </c>
      <c r="Y73" s="24">
        <f>$B$4*'Revenues-Costs'!X154</f>
        <v>0</v>
      </c>
      <c r="Z73" s="24">
        <f>$B$4*'Revenues-Costs'!Y154</f>
        <v>0</v>
      </c>
      <c r="AA73" s="24">
        <f>$B$4*'Revenues-Costs'!Z154</f>
        <v>0</v>
      </c>
      <c r="AB73" s="24">
        <f>$B$4*'Revenues-Costs'!AA154</f>
        <v>0</v>
      </c>
      <c r="AC73" s="24">
        <f>$B$4*'Revenues-Costs'!AB154</f>
        <v>0</v>
      </c>
      <c r="AD73" s="24">
        <f>$B$4*'Revenues-Costs'!AC154</f>
        <v>0</v>
      </c>
      <c r="AE73" s="24">
        <f>$B$4*'Revenues-Costs'!AD154</f>
        <v>0</v>
      </c>
      <c r="AF73" s="24">
        <f>$B$4*'Revenues-Costs'!AE154</f>
        <v>0</v>
      </c>
      <c r="AG73" s="24">
        <f>$B$4*'Revenues-Costs'!AF154</f>
        <v>0</v>
      </c>
      <c r="AH73" s="24">
        <f>$B$4*'Revenues-Costs'!AG154</f>
        <v>0</v>
      </c>
      <c r="AI73" s="24">
        <f>$B$4*'Revenues-Costs'!AH154</f>
        <v>0</v>
      </c>
      <c r="AJ73" s="24">
        <f>$B$4*'Revenues-Costs'!AI154</f>
        <v>0</v>
      </c>
      <c r="AK73" s="24">
        <f>$B$4*'Revenues-Costs'!AJ154</f>
        <v>0</v>
      </c>
      <c r="AL73" s="24">
        <f>$B$4*'Revenues-Costs'!AK154</f>
        <v>0</v>
      </c>
      <c r="AM73" s="24">
        <f>$B$4*'Revenues-Costs'!AL154</f>
        <v>0</v>
      </c>
      <c r="AN73" s="24">
        <f>$B$4*'Revenues-Costs'!AM154</f>
        <v>0</v>
      </c>
      <c r="AO73" s="24">
        <f>$B$4*'Revenues-Costs'!AN154</f>
        <v>0</v>
      </c>
      <c r="AP73" s="24">
        <f>$B$4*'Revenues-Costs'!AO154</f>
        <v>0</v>
      </c>
      <c r="AQ73" s="24">
        <f>$B$4*'Revenues-Costs'!AP154</f>
        <v>0</v>
      </c>
      <c r="AR73" s="24">
        <f>$B$4*'Revenues-Costs'!AQ154</f>
        <v>0</v>
      </c>
      <c r="AS73" s="24">
        <f>$B$4*'Revenues-Costs'!AR154</f>
        <v>0</v>
      </c>
      <c r="AT73" s="24">
        <f>$B$4*'Revenues-Costs'!AS154</f>
        <v>0</v>
      </c>
      <c r="AU73" s="24">
        <f>$B$4*'Revenues-Costs'!AT154</f>
        <v>0</v>
      </c>
      <c r="AV73" s="24">
        <f>$B$4*'Revenues-Costs'!AU154</f>
        <v>0</v>
      </c>
      <c r="AW73" s="24">
        <f>$B$4*'Revenues-Costs'!AV154</f>
        <v>0</v>
      </c>
      <c r="AX73" s="24">
        <f>$B$4*'Revenues-Costs'!AW154</f>
        <v>0</v>
      </c>
      <c r="AY73" s="24">
        <f>$B$4*'Revenues-Costs'!AX154</f>
        <v>0</v>
      </c>
      <c r="AZ73" s="24">
        <f>$B$4*'Revenues-Costs'!AY154</f>
        <v>0</v>
      </c>
      <c r="BA73" s="24">
        <f>$B$4*'Revenues-Costs'!AZ154</f>
        <v>0</v>
      </c>
      <c r="BB73" s="24">
        <f>$B$4*'Revenues-Costs'!BA154</f>
        <v>0</v>
      </c>
      <c r="BC73" s="24">
        <f>$B$4*'Revenues-Costs'!BB154</f>
        <v>0</v>
      </c>
      <c r="BD73" s="24">
        <f>$B$4*'Revenues-Costs'!BC154</f>
        <v>0</v>
      </c>
      <c r="BE73" s="24">
        <f>$B$4*'Revenues-Costs'!BD154</f>
        <v>0</v>
      </c>
      <c r="BF73" s="24">
        <f>$B$4*'Revenues-Costs'!BE154</f>
        <v>0</v>
      </c>
      <c r="BG73" s="24">
        <f>$B$4*'Revenues-Costs'!BF154</f>
        <v>0</v>
      </c>
      <c r="BH73" s="24">
        <f>$B$4*'Revenues-Costs'!BG154</f>
        <v>0</v>
      </c>
      <c r="BI73" s="24">
        <f>$B$4*'Revenues-Costs'!BH154</f>
        <v>0</v>
      </c>
      <c r="BJ73" s="24">
        <f>$B$4*'Revenues-Costs'!BI154</f>
        <v>0</v>
      </c>
      <c r="BK73" s="24">
        <f>$B$4*'Revenues-Costs'!BJ154</f>
        <v>0</v>
      </c>
      <c r="BL73" s="24">
        <f>$B$4*'Revenues-Costs'!BK154</f>
        <v>0</v>
      </c>
      <c r="BM73" s="24">
        <f>$B$4*'Revenues-Costs'!BL154</f>
        <v>0</v>
      </c>
      <c r="BN73" s="24">
        <f>$B$4*'Revenues-Costs'!BM154</f>
        <v>0</v>
      </c>
      <c r="BO73" s="24">
        <f>$B$4*'Revenues-Costs'!BN154</f>
        <v>0</v>
      </c>
      <c r="BP73" s="24">
        <f>$B$4*'Revenues-Costs'!BO154</f>
        <v>0</v>
      </c>
      <c r="BQ73" s="24">
        <f>$B$4*'Revenues-Costs'!BP154</f>
        <v>0</v>
      </c>
      <c r="BR73" s="24">
        <f>$B$4*'Revenues-Costs'!BQ154</f>
        <v>0</v>
      </c>
      <c r="BS73" s="24">
        <f>$B$4*'Revenues-Costs'!BR154</f>
        <v>0</v>
      </c>
      <c r="BT73" s="24">
        <f>$B$4*'Revenues-Costs'!BS154</f>
        <v>0</v>
      </c>
    </row>
    <row r="74" spans="1:141" s="16" customFormat="1">
      <c r="A74" s="1"/>
      <c r="B74" s="1"/>
      <c r="C74" s="1"/>
      <c r="D74" s="1"/>
      <c r="E74" s="1"/>
      <c r="F74" s="1">
        <v>70</v>
      </c>
      <c r="G74" s="1"/>
      <c r="H74" s="1"/>
      <c r="I74" s="1">
        <f>+'Revenues-Costs'!H74</f>
        <v>0</v>
      </c>
      <c r="J74" s="1"/>
      <c r="K74" s="2"/>
      <c r="L74" s="1"/>
      <c r="M74" s="24">
        <f>$B$4*'Revenues-Costs'!L155</f>
        <v>0</v>
      </c>
      <c r="N74" s="24">
        <f>$B$4*'Revenues-Costs'!M155</f>
        <v>0</v>
      </c>
      <c r="O74" s="24">
        <f>$B$4*'Revenues-Costs'!N155</f>
        <v>0</v>
      </c>
      <c r="P74" s="24">
        <f>$B$4*'Revenues-Costs'!O155</f>
        <v>0</v>
      </c>
      <c r="Q74" s="24">
        <f>$B$4*'Revenues-Costs'!P155</f>
        <v>0</v>
      </c>
      <c r="R74" s="24">
        <f>$B$4*'Revenues-Costs'!Q155</f>
        <v>0</v>
      </c>
      <c r="S74" s="24">
        <f>$B$4*'Revenues-Costs'!R155</f>
        <v>0</v>
      </c>
      <c r="T74" s="24">
        <f>$B$4*'Revenues-Costs'!S155</f>
        <v>0</v>
      </c>
      <c r="U74" s="24">
        <f>$B$4*'Revenues-Costs'!T155</f>
        <v>0</v>
      </c>
      <c r="V74" s="24">
        <f>$B$4*'Revenues-Costs'!U155</f>
        <v>0</v>
      </c>
      <c r="W74" s="24">
        <f>$B$4*'Revenues-Costs'!V155</f>
        <v>0</v>
      </c>
      <c r="X74" s="24">
        <f>$B$4*'Revenues-Costs'!W155</f>
        <v>0</v>
      </c>
      <c r="Y74" s="24">
        <f>$B$4*'Revenues-Costs'!X155</f>
        <v>0</v>
      </c>
      <c r="Z74" s="24">
        <f>$B$4*'Revenues-Costs'!Y155</f>
        <v>0</v>
      </c>
      <c r="AA74" s="24">
        <f>$B$4*'Revenues-Costs'!Z155</f>
        <v>0</v>
      </c>
      <c r="AB74" s="24">
        <f>$B$4*'Revenues-Costs'!AA155</f>
        <v>0</v>
      </c>
      <c r="AC74" s="24">
        <f>$B$4*'Revenues-Costs'!AB155</f>
        <v>0</v>
      </c>
      <c r="AD74" s="24">
        <f>$B$4*'Revenues-Costs'!AC155</f>
        <v>0</v>
      </c>
      <c r="AE74" s="24">
        <f>$B$4*'Revenues-Costs'!AD155</f>
        <v>0</v>
      </c>
      <c r="AF74" s="24">
        <f>$B$4*'Revenues-Costs'!AE155</f>
        <v>0</v>
      </c>
      <c r="AG74" s="24">
        <f>$B$4*'Revenues-Costs'!AF155</f>
        <v>0</v>
      </c>
      <c r="AH74" s="24">
        <f>$B$4*'Revenues-Costs'!AG155</f>
        <v>0</v>
      </c>
      <c r="AI74" s="24">
        <f>$B$4*'Revenues-Costs'!AH155</f>
        <v>0</v>
      </c>
      <c r="AJ74" s="24">
        <f>$B$4*'Revenues-Costs'!AI155</f>
        <v>0</v>
      </c>
      <c r="AK74" s="24">
        <f>$B$4*'Revenues-Costs'!AJ155</f>
        <v>0</v>
      </c>
      <c r="AL74" s="24">
        <f>$B$4*'Revenues-Costs'!AK155</f>
        <v>0</v>
      </c>
      <c r="AM74" s="24">
        <f>$B$4*'Revenues-Costs'!AL155</f>
        <v>0</v>
      </c>
      <c r="AN74" s="24">
        <f>$B$4*'Revenues-Costs'!AM155</f>
        <v>0</v>
      </c>
      <c r="AO74" s="24">
        <f>$B$4*'Revenues-Costs'!AN155</f>
        <v>0</v>
      </c>
      <c r="AP74" s="24">
        <f>$B$4*'Revenues-Costs'!AO155</f>
        <v>0</v>
      </c>
      <c r="AQ74" s="24">
        <f>$B$4*'Revenues-Costs'!AP155</f>
        <v>0</v>
      </c>
      <c r="AR74" s="24">
        <f>$B$4*'Revenues-Costs'!AQ155</f>
        <v>0</v>
      </c>
      <c r="AS74" s="24">
        <f>$B$4*'Revenues-Costs'!AR155</f>
        <v>0</v>
      </c>
      <c r="AT74" s="24">
        <f>$B$4*'Revenues-Costs'!AS155</f>
        <v>0</v>
      </c>
      <c r="AU74" s="24">
        <f>$B$4*'Revenues-Costs'!AT155</f>
        <v>0</v>
      </c>
      <c r="AV74" s="24">
        <f>$B$4*'Revenues-Costs'!AU155</f>
        <v>0</v>
      </c>
      <c r="AW74" s="24">
        <f>$B$4*'Revenues-Costs'!AV155</f>
        <v>0</v>
      </c>
      <c r="AX74" s="24">
        <f>$B$4*'Revenues-Costs'!AW155</f>
        <v>0</v>
      </c>
      <c r="AY74" s="24">
        <f>$B$4*'Revenues-Costs'!AX155</f>
        <v>0</v>
      </c>
      <c r="AZ74" s="24">
        <f>$B$4*'Revenues-Costs'!AY155</f>
        <v>0</v>
      </c>
      <c r="BA74" s="24">
        <f>$B$4*'Revenues-Costs'!AZ155</f>
        <v>0</v>
      </c>
      <c r="BB74" s="24">
        <f>$B$4*'Revenues-Costs'!BA155</f>
        <v>0</v>
      </c>
      <c r="BC74" s="24">
        <f>$B$4*'Revenues-Costs'!BB155</f>
        <v>0</v>
      </c>
      <c r="BD74" s="24">
        <f>$B$4*'Revenues-Costs'!BC155</f>
        <v>0</v>
      </c>
      <c r="BE74" s="24">
        <f>$B$4*'Revenues-Costs'!BD155</f>
        <v>0</v>
      </c>
      <c r="BF74" s="24">
        <f>$B$4*'Revenues-Costs'!BE155</f>
        <v>0</v>
      </c>
      <c r="BG74" s="24">
        <f>$B$4*'Revenues-Costs'!BF155</f>
        <v>0</v>
      </c>
      <c r="BH74" s="24">
        <f>$B$4*'Revenues-Costs'!BG155</f>
        <v>0</v>
      </c>
      <c r="BI74" s="24">
        <f>$B$4*'Revenues-Costs'!BH155</f>
        <v>0</v>
      </c>
      <c r="BJ74" s="24">
        <f>$B$4*'Revenues-Costs'!BI155</f>
        <v>0</v>
      </c>
      <c r="BK74" s="24">
        <f>$B$4*'Revenues-Costs'!BJ155</f>
        <v>0</v>
      </c>
      <c r="BL74" s="24">
        <f>$B$4*'Revenues-Costs'!BK155</f>
        <v>0</v>
      </c>
      <c r="BM74" s="24">
        <f>$B$4*'Revenues-Costs'!BL155</f>
        <v>0</v>
      </c>
      <c r="BN74" s="24">
        <f>$B$4*'Revenues-Costs'!BM155</f>
        <v>0</v>
      </c>
      <c r="BO74" s="24">
        <f>$B$4*'Revenues-Costs'!BN155</f>
        <v>0</v>
      </c>
      <c r="BP74" s="24">
        <f>$B$4*'Revenues-Costs'!BO155</f>
        <v>0</v>
      </c>
      <c r="BQ74" s="24">
        <f>$B$4*'Revenues-Costs'!BP155</f>
        <v>0</v>
      </c>
      <c r="BR74" s="24">
        <f>$B$4*'Revenues-Costs'!BQ155</f>
        <v>0</v>
      </c>
      <c r="BS74" s="24">
        <f>$B$4*'Revenues-Costs'!BR155</f>
        <v>0</v>
      </c>
      <c r="BT74" s="24">
        <f>$B$4*'Revenues-Costs'!BS155</f>
        <v>0</v>
      </c>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row>
    <row r="75" spans="1:141" s="16" customFormat="1">
      <c r="A75" s="1"/>
      <c r="B75" s="1"/>
      <c r="C75" s="1"/>
      <c r="D75" s="1"/>
      <c r="E75" s="1"/>
      <c r="F75" s="1">
        <v>71</v>
      </c>
      <c r="G75" s="1"/>
      <c r="H75" s="1"/>
      <c r="I75" s="1">
        <f>+'Revenues-Costs'!H75</f>
        <v>0</v>
      </c>
      <c r="J75" s="1"/>
      <c r="K75" s="2"/>
      <c r="L75" s="1"/>
      <c r="M75" s="24">
        <f>$B$4*'Revenues-Costs'!L156</f>
        <v>0</v>
      </c>
      <c r="N75" s="24">
        <f>$B$4*'Revenues-Costs'!M156</f>
        <v>0</v>
      </c>
      <c r="O75" s="24">
        <f>$B$4*'Revenues-Costs'!N156</f>
        <v>0</v>
      </c>
      <c r="P75" s="24">
        <f>$B$4*'Revenues-Costs'!O156</f>
        <v>0</v>
      </c>
      <c r="Q75" s="24">
        <f>$B$4*'Revenues-Costs'!P156</f>
        <v>0</v>
      </c>
      <c r="R75" s="24">
        <f>$B$4*'Revenues-Costs'!Q156</f>
        <v>0</v>
      </c>
      <c r="S75" s="24">
        <f>$B$4*'Revenues-Costs'!R156</f>
        <v>0</v>
      </c>
      <c r="T75" s="24">
        <f>$B$4*'Revenues-Costs'!S156</f>
        <v>0</v>
      </c>
      <c r="U75" s="24">
        <f>$B$4*'Revenues-Costs'!T156</f>
        <v>0</v>
      </c>
      <c r="V75" s="24">
        <f>$B$4*'Revenues-Costs'!U156</f>
        <v>0</v>
      </c>
      <c r="W75" s="24">
        <f>$B$4*'Revenues-Costs'!V156</f>
        <v>0</v>
      </c>
      <c r="X75" s="24">
        <f>$B$4*'Revenues-Costs'!W156</f>
        <v>0</v>
      </c>
      <c r="Y75" s="24">
        <f>$B$4*'Revenues-Costs'!X156</f>
        <v>0</v>
      </c>
      <c r="Z75" s="24">
        <f>$B$4*'Revenues-Costs'!Y156</f>
        <v>0</v>
      </c>
      <c r="AA75" s="24">
        <f>$B$4*'Revenues-Costs'!Z156</f>
        <v>0</v>
      </c>
      <c r="AB75" s="24">
        <f>$B$4*'Revenues-Costs'!AA156</f>
        <v>0</v>
      </c>
      <c r="AC75" s="24">
        <f>$B$4*'Revenues-Costs'!AB156</f>
        <v>0</v>
      </c>
      <c r="AD75" s="24">
        <f>$B$4*'Revenues-Costs'!AC156</f>
        <v>0</v>
      </c>
      <c r="AE75" s="24">
        <f>$B$4*'Revenues-Costs'!AD156</f>
        <v>0</v>
      </c>
      <c r="AF75" s="24">
        <f>$B$4*'Revenues-Costs'!AE156</f>
        <v>0</v>
      </c>
      <c r="AG75" s="24">
        <f>$B$4*'Revenues-Costs'!AF156</f>
        <v>0</v>
      </c>
      <c r="AH75" s="24">
        <f>$B$4*'Revenues-Costs'!AG156</f>
        <v>0</v>
      </c>
      <c r="AI75" s="24">
        <f>$B$4*'Revenues-Costs'!AH156</f>
        <v>0</v>
      </c>
      <c r="AJ75" s="24">
        <f>$B$4*'Revenues-Costs'!AI156</f>
        <v>0</v>
      </c>
      <c r="AK75" s="24">
        <f>$B$4*'Revenues-Costs'!AJ156</f>
        <v>0</v>
      </c>
      <c r="AL75" s="24">
        <f>$B$4*'Revenues-Costs'!AK156</f>
        <v>0</v>
      </c>
      <c r="AM75" s="24">
        <f>$B$4*'Revenues-Costs'!AL156</f>
        <v>0</v>
      </c>
      <c r="AN75" s="24">
        <f>$B$4*'Revenues-Costs'!AM156</f>
        <v>0</v>
      </c>
      <c r="AO75" s="24">
        <f>$B$4*'Revenues-Costs'!AN156</f>
        <v>0</v>
      </c>
      <c r="AP75" s="24">
        <f>$B$4*'Revenues-Costs'!AO156</f>
        <v>0</v>
      </c>
      <c r="AQ75" s="24">
        <f>$B$4*'Revenues-Costs'!AP156</f>
        <v>0</v>
      </c>
      <c r="AR75" s="24">
        <f>$B$4*'Revenues-Costs'!AQ156</f>
        <v>0</v>
      </c>
      <c r="AS75" s="24">
        <f>$B$4*'Revenues-Costs'!AR156</f>
        <v>0</v>
      </c>
      <c r="AT75" s="24">
        <f>$B$4*'Revenues-Costs'!AS156</f>
        <v>0</v>
      </c>
      <c r="AU75" s="24">
        <f>$B$4*'Revenues-Costs'!AT156</f>
        <v>0</v>
      </c>
      <c r="AV75" s="24">
        <f>$B$4*'Revenues-Costs'!AU156</f>
        <v>0</v>
      </c>
      <c r="AW75" s="24">
        <f>$B$4*'Revenues-Costs'!AV156</f>
        <v>0</v>
      </c>
      <c r="AX75" s="24">
        <f>$B$4*'Revenues-Costs'!AW156</f>
        <v>0</v>
      </c>
      <c r="AY75" s="24">
        <f>$B$4*'Revenues-Costs'!AX156</f>
        <v>0</v>
      </c>
      <c r="AZ75" s="24">
        <f>$B$4*'Revenues-Costs'!AY156</f>
        <v>0</v>
      </c>
      <c r="BA75" s="24">
        <f>$B$4*'Revenues-Costs'!AZ156</f>
        <v>0</v>
      </c>
      <c r="BB75" s="24">
        <f>$B$4*'Revenues-Costs'!BA156</f>
        <v>0</v>
      </c>
      <c r="BC75" s="24">
        <f>$B$4*'Revenues-Costs'!BB156</f>
        <v>0</v>
      </c>
      <c r="BD75" s="24">
        <f>$B$4*'Revenues-Costs'!BC156</f>
        <v>0</v>
      </c>
      <c r="BE75" s="24">
        <f>$B$4*'Revenues-Costs'!BD156</f>
        <v>0</v>
      </c>
      <c r="BF75" s="24">
        <f>$B$4*'Revenues-Costs'!BE156</f>
        <v>0</v>
      </c>
      <c r="BG75" s="24">
        <f>$B$4*'Revenues-Costs'!BF156</f>
        <v>0</v>
      </c>
      <c r="BH75" s="24">
        <f>$B$4*'Revenues-Costs'!BG156</f>
        <v>0</v>
      </c>
      <c r="BI75" s="24">
        <f>$B$4*'Revenues-Costs'!BH156</f>
        <v>0</v>
      </c>
      <c r="BJ75" s="24">
        <f>$B$4*'Revenues-Costs'!BI156</f>
        <v>0</v>
      </c>
      <c r="BK75" s="24">
        <f>$B$4*'Revenues-Costs'!BJ156</f>
        <v>0</v>
      </c>
      <c r="BL75" s="24">
        <f>$B$4*'Revenues-Costs'!BK156</f>
        <v>0</v>
      </c>
      <c r="BM75" s="24">
        <f>$B$4*'Revenues-Costs'!BL156</f>
        <v>0</v>
      </c>
      <c r="BN75" s="24">
        <f>$B$4*'Revenues-Costs'!BM156</f>
        <v>0</v>
      </c>
      <c r="BO75" s="24">
        <f>$B$4*'Revenues-Costs'!BN156</f>
        <v>0</v>
      </c>
      <c r="BP75" s="24">
        <f>$B$4*'Revenues-Costs'!BO156</f>
        <v>0</v>
      </c>
      <c r="BQ75" s="24">
        <f>$B$4*'Revenues-Costs'!BP156</f>
        <v>0</v>
      </c>
      <c r="BR75" s="24">
        <f>$B$4*'Revenues-Costs'!BQ156</f>
        <v>0</v>
      </c>
      <c r="BS75" s="24">
        <f>$B$4*'Revenues-Costs'!BR156</f>
        <v>0</v>
      </c>
      <c r="BT75" s="24">
        <f>$B$4*'Revenues-Costs'!BS156</f>
        <v>0</v>
      </c>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row>
    <row r="76" spans="1:141" s="21" customFormat="1">
      <c r="A76" s="1"/>
      <c r="B76" s="1"/>
      <c r="C76" s="1"/>
      <c r="D76" s="1"/>
      <c r="E76" s="1"/>
      <c r="F76" s="1">
        <v>72</v>
      </c>
      <c r="G76" s="1"/>
      <c r="H76" s="1"/>
      <c r="I76" s="1">
        <f>+'Revenues-Costs'!H76</f>
        <v>0</v>
      </c>
      <c r="J76" s="1"/>
      <c r="K76" s="2"/>
      <c r="L76" s="1"/>
      <c r="M76" s="24">
        <f>$B$4*'Revenues-Costs'!L157</f>
        <v>0</v>
      </c>
      <c r="N76" s="24">
        <f>$B$4*'Revenues-Costs'!M157</f>
        <v>0</v>
      </c>
      <c r="O76" s="24">
        <f>$B$4*'Revenues-Costs'!N157</f>
        <v>0</v>
      </c>
      <c r="P76" s="24">
        <f>$B$4*'Revenues-Costs'!O157</f>
        <v>0</v>
      </c>
      <c r="Q76" s="24">
        <f>$B$4*'Revenues-Costs'!P157</f>
        <v>0</v>
      </c>
      <c r="R76" s="24">
        <f>$B$4*'Revenues-Costs'!Q157</f>
        <v>0</v>
      </c>
      <c r="S76" s="24">
        <f>$B$4*'Revenues-Costs'!R157</f>
        <v>0</v>
      </c>
      <c r="T76" s="24">
        <f>$B$4*'Revenues-Costs'!S157</f>
        <v>0</v>
      </c>
      <c r="U76" s="24">
        <f>$B$4*'Revenues-Costs'!T157</f>
        <v>0</v>
      </c>
      <c r="V76" s="24">
        <f>$B$4*'Revenues-Costs'!U157</f>
        <v>0</v>
      </c>
      <c r="W76" s="24">
        <f>$B$4*'Revenues-Costs'!V157</f>
        <v>0</v>
      </c>
      <c r="X76" s="24">
        <f>$B$4*'Revenues-Costs'!W157</f>
        <v>0</v>
      </c>
      <c r="Y76" s="24">
        <f>$B$4*'Revenues-Costs'!X157</f>
        <v>0</v>
      </c>
      <c r="Z76" s="24">
        <f>$B$4*'Revenues-Costs'!Y157</f>
        <v>0</v>
      </c>
      <c r="AA76" s="24">
        <f>$B$4*'Revenues-Costs'!Z157</f>
        <v>0</v>
      </c>
      <c r="AB76" s="24">
        <f>$B$4*'Revenues-Costs'!AA157</f>
        <v>0</v>
      </c>
      <c r="AC76" s="24">
        <f>$B$4*'Revenues-Costs'!AB157</f>
        <v>0</v>
      </c>
      <c r="AD76" s="24">
        <f>$B$4*'Revenues-Costs'!AC157</f>
        <v>0</v>
      </c>
      <c r="AE76" s="24">
        <f>$B$4*'Revenues-Costs'!AD157</f>
        <v>0</v>
      </c>
      <c r="AF76" s="24">
        <f>$B$4*'Revenues-Costs'!AE157</f>
        <v>0</v>
      </c>
      <c r="AG76" s="24">
        <f>$B$4*'Revenues-Costs'!AF157</f>
        <v>0</v>
      </c>
      <c r="AH76" s="24">
        <f>$B$4*'Revenues-Costs'!AG157</f>
        <v>0</v>
      </c>
      <c r="AI76" s="24">
        <f>$B$4*'Revenues-Costs'!AH157</f>
        <v>0</v>
      </c>
      <c r="AJ76" s="24">
        <f>$B$4*'Revenues-Costs'!AI157</f>
        <v>0</v>
      </c>
      <c r="AK76" s="24">
        <f>$B$4*'Revenues-Costs'!AJ157</f>
        <v>0</v>
      </c>
      <c r="AL76" s="24">
        <f>$B$4*'Revenues-Costs'!AK157</f>
        <v>0</v>
      </c>
      <c r="AM76" s="24">
        <f>$B$4*'Revenues-Costs'!AL157</f>
        <v>0</v>
      </c>
      <c r="AN76" s="24">
        <f>$B$4*'Revenues-Costs'!AM157</f>
        <v>0</v>
      </c>
      <c r="AO76" s="24">
        <f>$B$4*'Revenues-Costs'!AN157</f>
        <v>0</v>
      </c>
      <c r="AP76" s="24">
        <f>$B$4*'Revenues-Costs'!AO157</f>
        <v>0</v>
      </c>
      <c r="AQ76" s="24">
        <f>$B$4*'Revenues-Costs'!AP157</f>
        <v>0</v>
      </c>
      <c r="AR76" s="24">
        <f>$B$4*'Revenues-Costs'!AQ157</f>
        <v>0</v>
      </c>
      <c r="AS76" s="24">
        <f>$B$4*'Revenues-Costs'!AR157</f>
        <v>0</v>
      </c>
      <c r="AT76" s="24">
        <f>$B$4*'Revenues-Costs'!AS157</f>
        <v>0</v>
      </c>
      <c r="AU76" s="24">
        <f>$B$4*'Revenues-Costs'!AT157</f>
        <v>0</v>
      </c>
      <c r="AV76" s="24">
        <f>$B$4*'Revenues-Costs'!AU157</f>
        <v>0</v>
      </c>
      <c r="AW76" s="24">
        <f>$B$4*'Revenues-Costs'!AV157</f>
        <v>0</v>
      </c>
      <c r="AX76" s="24">
        <f>$B$4*'Revenues-Costs'!AW157</f>
        <v>0</v>
      </c>
      <c r="AY76" s="24">
        <f>$B$4*'Revenues-Costs'!AX157</f>
        <v>0</v>
      </c>
      <c r="AZ76" s="24">
        <f>$B$4*'Revenues-Costs'!AY157</f>
        <v>0</v>
      </c>
      <c r="BA76" s="24">
        <f>$B$4*'Revenues-Costs'!AZ157</f>
        <v>0</v>
      </c>
      <c r="BB76" s="24">
        <f>$B$4*'Revenues-Costs'!BA157</f>
        <v>0</v>
      </c>
      <c r="BC76" s="24">
        <f>$B$4*'Revenues-Costs'!BB157</f>
        <v>0</v>
      </c>
      <c r="BD76" s="24">
        <f>$B$4*'Revenues-Costs'!BC157</f>
        <v>0</v>
      </c>
      <c r="BE76" s="24">
        <f>$B$4*'Revenues-Costs'!BD157</f>
        <v>0</v>
      </c>
      <c r="BF76" s="24">
        <f>$B$4*'Revenues-Costs'!BE157</f>
        <v>0</v>
      </c>
      <c r="BG76" s="24">
        <f>$B$4*'Revenues-Costs'!BF157</f>
        <v>0</v>
      </c>
      <c r="BH76" s="24">
        <f>$B$4*'Revenues-Costs'!BG157</f>
        <v>0</v>
      </c>
      <c r="BI76" s="24">
        <f>$B$4*'Revenues-Costs'!BH157</f>
        <v>0</v>
      </c>
      <c r="BJ76" s="24">
        <f>$B$4*'Revenues-Costs'!BI157</f>
        <v>0</v>
      </c>
      <c r="BK76" s="24">
        <f>$B$4*'Revenues-Costs'!BJ157</f>
        <v>0</v>
      </c>
      <c r="BL76" s="24">
        <f>$B$4*'Revenues-Costs'!BK157</f>
        <v>0</v>
      </c>
      <c r="BM76" s="24">
        <f>$B$4*'Revenues-Costs'!BL157</f>
        <v>0</v>
      </c>
      <c r="BN76" s="24">
        <f>$B$4*'Revenues-Costs'!BM157</f>
        <v>0</v>
      </c>
      <c r="BO76" s="24">
        <f>$B$4*'Revenues-Costs'!BN157</f>
        <v>0</v>
      </c>
      <c r="BP76" s="24">
        <f>$B$4*'Revenues-Costs'!BO157</f>
        <v>0</v>
      </c>
      <c r="BQ76" s="24">
        <f>$B$4*'Revenues-Costs'!BP157</f>
        <v>0</v>
      </c>
      <c r="BR76" s="24">
        <f>$B$4*'Revenues-Costs'!BQ157</f>
        <v>0</v>
      </c>
      <c r="BS76" s="24">
        <f>$B$4*'Revenues-Costs'!BR157</f>
        <v>0</v>
      </c>
      <c r="BT76" s="24">
        <f>$B$4*'Revenues-Costs'!BS157</f>
        <v>0</v>
      </c>
    </row>
    <row r="77" spans="1:141">
      <c r="B77" s="1"/>
      <c r="E77" s="1"/>
      <c r="F77" s="1">
        <v>73</v>
      </c>
      <c r="I77" s="1">
        <f>+'Revenues-Costs'!H77</f>
        <v>0</v>
      </c>
      <c r="J77" s="20"/>
      <c r="K77" s="19"/>
      <c r="L77" s="20"/>
      <c r="M77" s="24">
        <f>$B$4*'Revenues-Costs'!L158</f>
        <v>0</v>
      </c>
      <c r="N77" s="24">
        <f>$B$4*'Revenues-Costs'!M158</f>
        <v>0</v>
      </c>
      <c r="O77" s="24">
        <f>$B$4*'Revenues-Costs'!N158</f>
        <v>0</v>
      </c>
      <c r="P77" s="24">
        <f>$B$4*'Revenues-Costs'!O158</f>
        <v>0</v>
      </c>
      <c r="Q77" s="24">
        <f>$B$4*'Revenues-Costs'!P158</f>
        <v>0</v>
      </c>
      <c r="R77" s="24">
        <f>$B$4*'Revenues-Costs'!Q158</f>
        <v>0</v>
      </c>
      <c r="S77" s="24">
        <f>$B$4*'Revenues-Costs'!R158</f>
        <v>0</v>
      </c>
      <c r="T77" s="24">
        <f>$B$4*'Revenues-Costs'!S158</f>
        <v>0</v>
      </c>
      <c r="U77" s="24">
        <f>$B$4*'Revenues-Costs'!T158</f>
        <v>0</v>
      </c>
      <c r="V77" s="24">
        <f>$B$4*'Revenues-Costs'!U158</f>
        <v>0</v>
      </c>
      <c r="W77" s="24">
        <f>$B$4*'Revenues-Costs'!V158</f>
        <v>0</v>
      </c>
      <c r="X77" s="24">
        <f>$B$4*'Revenues-Costs'!W158</f>
        <v>0</v>
      </c>
      <c r="Y77" s="24">
        <f>$B$4*'Revenues-Costs'!X158</f>
        <v>0</v>
      </c>
      <c r="Z77" s="24">
        <f>$B$4*'Revenues-Costs'!Y158</f>
        <v>0</v>
      </c>
      <c r="AA77" s="24">
        <f>$B$4*'Revenues-Costs'!Z158</f>
        <v>0</v>
      </c>
      <c r="AB77" s="24">
        <f>$B$4*'Revenues-Costs'!AA158</f>
        <v>0</v>
      </c>
      <c r="AC77" s="24">
        <f>$B$4*'Revenues-Costs'!AB158</f>
        <v>0</v>
      </c>
      <c r="AD77" s="24">
        <f>$B$4*'Revenues-Costs'!AC158</f>
        <v>0</v>
      </c>
      <c r="AE77" s="24">
        <f>$B$4*'Revenues-Costs'!AD158</f>
        <v>0</v>
      </c>
      <c r="AF77" s="24">
        <f>$B$4*'Revenues-Costs'!AE158</f>
        <v>0</v>
      </c>
      <c r="AG77" s="24">
        <f>$B$4*'Revenues-Costs'!AF158</f>
        <v>0</v>
      </c>
      <c r="AH77" s="24">
        <f>$B$4*'Revenues-Costs'!AG158</f>
        <v>0</v>
      </c>
      <c r="AI77" s="24">
        <f>$B$4*'Revenues-Costs'!AH158</f>
        <v>0</v>
      </c>
      <c r="AJ77" s="24">
        <f>$B$4*'Revenues-Costs'!AI158</f>
        <v>0</v>
      </c>
      <c r="AK77" s="24">
        <f>$B$4*'Revenues-Costs'!AJ158</f>
        <v>0</v>
      </c>
      <c r="AL77" s="24">
        <f>$B$4*'Revenues-Costs'!AK158</f>
        <v>0</v>
      </c>
      <c r="AM77" s="24">
        <f>$B$4*'Revenues-Costs'!AL158</f>
        <v>0</v>
      </c>
      <c r="AN77" s="24">
        <f>$B$4*'Revenues-Costs'!AM158</f>
        <v>0</v>
      </c>
      <c r="AO77" s="24">
        <f>$B$4*'Revenues-Costs'!AN158</f>
        <v>0</v>
      </c>
      <c r="AP77" s="24">
        <f>$B$4*'Revenues-Costs'!AO158</f>
        <v>0</v>
      </c>
      <c r="AQ77" s="24">
        <f>$B$4*'Revenues-Costs'!AP158</f>
        <v>0</v>
      </c>
      <c r="AR77" s="24">
        <f>$B$4*'Revenues-Costs'!AQ158</f>
        <v>0</v>
      </c>
      <c r="AS77" s="24">
        <f>$B$4*'Revenues-Costs'!AR158</f>
        <v>0</v>
      </c>
      <c r="AT77" s="24">
        <f>$B$4*'Revenues-Costs'!AS158</f>
        <v>0</v>
      </c>
      <c r="AU77" s="24">
        <f>$B$4*'Revenues-Costs'!AT158</f>
        <v>0</v>
      </c>
      <c r="AV77" s="24">
        <f>$B$4*'Revenues-Costs'!AU158</f>
        <v>0</v>
      </c>
      <c r="AW77" s="24">
        <f>$B$4*'Revenues-Costs'!AV158</f>
        <v>0</v>
      </c>
      <c r="AX77" s="24">
        <f>$B$4*'Revenues-Costs'!AW158</f>
        <v>0</v>
      </c>
      <c r="AY77" s="24">
        <f>$B$4*'Revenues-Costs'!AX158</f>
        <v>0</v>
      </c>
      <c r="AZ77" s="24">
        <f>$B$4*'Revenues-Costs'!AY158</f>
        <v>0</v>
      </c>
      <c r="BA77" s="24">
        <f>$B$4*'Revenues-Costs'!AZ158</f>
        <v>0</v>
      </c>
      <c r="BB77" s="24">
        <f>$B$4*'Revenues-Costs'!BA158</f>
        <v>0</v>
      </c>
      <c r="BC77" s="24">
        <f>$B$4*'Revenues-Costs'!BB158</f>
        <v>0</v>
      </c>
      <c r="BD77" s="24">
        <f>$B$4*'Revenues-Costs'!BC158</f>
        <v>0</v>
      </c>
      <c r="BE77" s="24">
        <f>$B$4*'Revenues-Costs'!BD158</f>
        <v>0</v>
      </c>
      <c r="BF77" s="24">
        <f>$B$4*'Revenues-Costs'!BE158</f>
        <v>0</v>
      </c>
      <c r="BG77" s="24">
        <f>$B$4*'Revenues-Costs'!BF158</f>
        <v>0</v>
      </c>
      <c r="BH77" s="24">
        <f>$B$4*'Revenues-Costs'!BG158</f>
        <v>0</v>
      </c>
      <c r="BI77" s="24">
        <f>$B$4*'Revenues-Costs'!BH158</f>
        <v>0</v>
      </c>
      <c r="BJ77" s="24">
        <f>$B$4*'Revenues-Costs'!BI158</f>
        <v>0</v>
      </c>
      <c r="BK77" s="24">
        <f>$B$4*'Revenues-Costs'!BJ158</f>
        <v>0</v>
      </c>
      <c r="BL77" s="24">
        <f>$B$4*'Revenues-Costs'!BK158</f>
        <v>0</v>
      </c>
      <c r="BM77" s="24">
        <f>$B$4*'Revenues-Costs'!BL158</f>
        <v>0</v>
      </c>
      <c r="BN77" s="24">
        <f>$B$4*'Revenues-Costs'!BM158</f>
        <v>0</v>
      </c>
      <c r="BO77" s="24">
        <f>$B$4*'Revenues-Costs'!BN158</f>
        <v>0</v>
      </c>
      <c r="BP77" s="24">
        <f>$B$4*'Revenues-Costs'!BO158</f>
        <v>0</v>
      </c>
      <c r="BQ77" s="24">
        <f>$B$4*'Revenues-Costs'!BP158</f>
        <v>0</v>
      </c>
      <c r="BR77" s="24">
        <f>$B$4*'Revenues-Costs'!BQ158</f>
        <v>0</v>
      </c>
      <c r="BS77" s="24">
        <f>$B$4*'Revenues-Costs'!BR158</f>
        <v>0</v>
      </c>
      <c r="BT77" s="24">
        <f>$B$4*'Revenues-Costs'!BS158</f>
        <v>0</v>
      </c>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row>
    <row r="78" spans="1:141">
      <c r="B78" s="1"/>
      <c r="E78" s="1"/>
      <c r="H78" s="3"/>
      <c r="I78" s="1">
        <f>+'Revenues-Costs'!H78</f>
        <v>0</v>
      </c>
      <c r="J78" s="20"/>
      <c r="K78" s="20"/>
      <c r="L78" s="20"/>
      <c r="M78" s="178"/>
      <c r="N78" s="178"/>
      <c r="O78" s="178"/>
      <c r="P78" s="178"/>
      <c r="Q78" s="178"/>
      <c r="R78" s="178"/>
      <c r="S78" s="178"/>
      <c r="T78" s="178"/>
      <c r="U78" s="178"/>
      <c r="V78" s="178"/>
      <c r="W78" s="178"/>
      <c r="X78" s="178"/>
      <c r="Y78" s="178"/>
      <c r="Z78" s="178"/>
      <c r="AA78" s="178"/>
      <c r="AB78" s="178"/>
      <c r="AC78" s="178"/>
      <c r="AD78" s="178"/>
      <c r="AE78" s="178"/>
      <c r="AF78" s="178"/>
      <c r="AG78" s="178"/>
      <c r="AH78" s="178"/>
      <c r="AI78" s="178"/>
      <c r="AJ78" s="178"/>
      <c r="AK78" s="178"/>
      <c r="AL78" s="178"/>
      <c r="AM78" s="178"/>
      <c r="AN78" s="178"/>
      <c r="AO78" s="178"/>
      <c r="AP78" s="178"/>
      <c r="AQ78" s="178"/>
      <c r="AR78" s="178"/>
      <c r="AS78" s="178"/>
      <c r="AT78" s="178"/>
      <c r="AU78" s="178"/>
      <c r="AV78" s="178"/>
      <c r="AW78" s="178"/>
      <c r="AX78" s="178"/>
      <c r="AY78" s="178"/>
      <c r="AZ78" s="178"/>
      <c r="BA78" s="178"/>
      <c r="BB78" s="178"/>
      <c r="BC78" s="178"/>
      <c r="BD78" s="178"/>
      <c r="BE78" s="178"/>
      <c r="BF78" s="178"/>
      <c r="BG78" s="178"/>
      <c r="BH78" s="178"/>
      <c r="BI78" s="178"/>
      <c r="BJ78" s="178"/>
      <c r="BK78" s="178"/>
      <c r="BL78" s="178"/>
      <c r="BM78" s="178"/>
      <c r="BN78" s="178"/>
      <c r="BO78" s="178"/>
      <c r="BP78" s="178"/>
      <c r="BQ78" s="178"/>
      <c r="BR78" s="178"/>
      <c r="BS78" s="178"/>
      <c r="BT78" s="178"/>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row>
    <row r="79" spans="1:141">
      <c r="B79" s="1"/>
      <c r="E79" s="1"/>
      <c r="H79" s="3"/>
      <c r="I79" s="1" t="str">
        <f>+'Revenues-Costs'!H79</f>
        <v>Project gross margin</v>
      </c>
      <c r="J79" s="7"/>
      <c r="K79" s="7"/>
      <c r="L79" s="7"/>
      <c r="M79" s="24">
        <f>$B$4*'Revenues-Costs'!L160</f>
        <v>0</v>
      </c>
      <c r="N79" s="24">
        <f>$B$4*'Revenues-Costs'!M160</f>
        <v>0</v>
      </c>
      <c r="O79" s="24">
        <f>$B$4*'Revenues-Costs'!N160</f>
        <v>0</v>
      </c>
      <c r="P79" s="24">
        <f>$B$4*'Revenues-Costs'!O160</f>
        <v>0</v>
      </c>
      <c r="Q79" s="24">
        <f>$B$4*'Revenues-Costs'!P160</f>
        <v>0</v>
      </c>
      <c r="R79" s="24">
        <f>$B$4*'Revenues-Costs'!Q160</f>
        <v>0</v>
      </c>
      <c r="S79" s="24">
        <f>$B$4*'Revenues-Costs'!R160</f>
        <v>0</v>
      </c>
      <c r="T79" s="24">
        <f>$B$4*'Revenues-Costs'!S160</f>
        <v>0</v>
      </c>
      <c r="U79" s="24">
        <f>$B$4*'Revenues-Costs'!T160</f>
        <v>-929.91666666666652</v>
      </c>
      <c r="V79" s="24">
        <f>$B$4*'Revenues-Costs'!U160</f>
        <v>-865.66666666666652</v>
      </c>
      <c r="W79" s="24">
        <f>$B$4*'Revenues-Costs'!V160</f>
        <v>-720.38333333333321</v>
      </c>
      <c r="X79" s="24">
        <f>$B$4*'Revenues-Costs'!W160</f>
        <v>2145.1750000000011</v>
      </c>
      <c r="Y79" s="24">
        <f>$B$4*'Revenues-Costs'!X160</f>
        <v>5198.3194166666681</v>
      </c>
      <c r="Z79" s="24">
        <f>$B$4*'Revenues-Costs'!Y160</f>
        <v>6077.6954541666692</v>
      </c>
      <c r="AA79" s="24">
        <f>$B$4*'Revenues-Costs'!Z160</f>
        <v>7181.4413002083365</v>
      </c>
      <c r="AB79" s="24">
        <f>$B$4*'Revenues-Costs'!AA160</f>
        <v>8598.8701292187543</v>
      </c>
      <c r="AC79" s="24">
        <f>$B$4*'Revenues-Costs'!AB160</f>
        <v>14274.970659413026</v>
      </c>
      <c r="AD79" s="24">
        <f>$B$4*'Revenues-Costs'!AC160</f>
        <v>17291.216085157012</v>
      </c>
      <c r="AE79" s="24">
        <f>$B$4*'Revenues-Costs'!AD160</f>
        <v>21500.962221465532</v>
      </c>
      <c r="AF79" s="24">
        <f>$B$4*'Revenues-Costs'!AE160</f>
        <v>31348.627114461211</v>
      </c>
      <c r="AG79" s="24">
        <f>$B$4*'Revenues-Costs'!AF160</f>
        <v>34191.721930298911</v>
      </c>
      <c r="AH79" s="24">
        <f>$B$4*'Revenues-Costs'!AG160</f>
        <v>37113.821582939971</v>
      </c>
      <c r="AI79" s="24">
        <f>$B$4*'Revenues-Costs'!AH160</f>
        <v>47843.277573825682</v>
      </c>
      <c r="AJ79" s="24">
        <f>$B$4*'Revenues-Costs'!AI160</f>
        <v>52059.082855429566</v>
      </c>
      <c r="AK79" s="24">
        <f>$B$4*'Revenues-Costs'!AJ160</f>
        <v>56658.042541404888</v>
      </c>
      <c r="AL79" s="24">
        <f>$B$4*'Revenues-Costs'!AK160</f>
        <v>61676.550765999375</v>
      </c>
      <c r="AM79" s="24">
        <f>$B$4*'Revenues-Costs'!AL160</f>
        <v>67154.545011575989</v>
      </c>
      <c r="AN79" s="24">
        <f>$B$4*'Revenues-Costs'!AM160</f>
        <v>73135.855640159105</v>
      </c>
      <c r="AO79" s="24">
        <f>$B$4*'Revenues-Costs'!AN160</f>
        <v>79668.590137971827</v>
      </c>
      <c r="AP79" s="24">
        <f>$B$4*'Revenues-Costs'!AO160</f>
        <v>86805.555532255661</v>
      </c>
      <c r="AQ79" s="24">
        <f>$B$4*'Revenues-Costs'!AP160</f>
        <v>94604.72278499222</v>
      </c>
      <c r="AR79" s="24">
        <f>$B$4*'Revenues-Costs'!AQ160</f>
        <v>103129.73734797793</v>
      </c>
      <c r="AS79" s="24">
        <f>$B$4*'Revenues-Costs'!AR160</f>
        <v>112450.48048148659</v>
      </c>
      <c r="AT79" s="24">
        <f>$B$4*'Revenues-Costs'!AS160</f>
        <v>122643.68639828166</v>
      </c>
      <c r="AU79" s="24">
        <f>$B$4*'Revenues-Costs'!AT160</f>
        <v>133793.62080018851</v>
      </c>
      <c r="AV79" s="24">
        <f>$B$4*'Revenues-Costs'!AU160</f>
        <v>145992.82693039003</v>
      </c>
      <c r="AW79" s="24">
        <f>$B$4*'Revenues-Costs'!AV160</f>
        <v>159342.94587612079</v>
      </c>
      <c r="AX79" s="24">
        <f>$B$4*'Revenues-Costs'!AW160</f>
        <v>173955.61852905925</v>
      </c>
      <c r="AY79" s="24">
        <f>$B$4*'Revenues-Costs'!AX160</f>
        <v>189953.47735055789</v>
      </c>
      <c r="AZ79" s="24">
        <f>$B$4*'Revenues-Costs'!AY160</f>
        <v>207471.23690263598</v>
      </c>
      <c r="BA79" s="24">
        <f>$B$4*'Revenues-Costs'!AZ160</f>
        <v>226656.89300077298</v>
      </c>
      <c r="BB79" s="24">
        <f>$B$4*'Revenues-Costs'!BA160</f>
        <v>247673.04132911743</v>
      </c>
      <c r="BC79" s="24">
        <f>$B$4*'Revenues-Costs'!BB160</f>
        <v>270698.32744170964</v>
      </c>
      <c r="BD79" s="24">
        <f>$B$4*'Revenues-Costs'!BC160</f>
        <v>295929.04126454511</v>
      </c>
      <c r="BE79" s="24">
        <f>$B$4*'Revenues-Costs'!BD160</f>
        <v>323580.8705235974</v>
      </c>
      <c r="BF79" s="24">
        <f>$B$4*'Revenues-Costs'!BE160</f>
        <v>353890.82896518463</v>
      </c>
      <c r="BG79" s="24">
        <f>$B$4*'Revenues-Costs'!BF160</f>
        <v>387119.37682039209</v>
      </c>
      <c r="BH79" s="24">
        <f>$B$4*'Revenues-Costs'!BG160</f>
        <v>423552.75270905485</v>
      </c>
      <c r="BI79" s="24">
        <f>$B$4*'Revenues-Costs'!BH160</f>
        <v>463505.53809691482</v>
      </c>
      <c r="BJ79" s="24">
        <f>$B$4*'Revenues-Costs'!BI160</f>
        <v>507323.4775294087</v>
      </c>
      <c r="BK79" s="24">
        <f>$B$4*'Revenues-Costs'!BJ160</f>
        <v>555386.58018629206</v>
      </c>
      <c r="BL79" s="24">
        <f>$B$4*'Revenues-Costs'!BK160</f>
        <v>608112.5308540609</v>
      </c>
      <c r="BM79" s="24">
        <f>$B$4*'Revenues-Costs'!BL160</f>
        <v>665960.44122106361</v>
      </c>
      <c r="BN79" s="24">
        <f>$B$4*'Revenues-Costs'!BM160</f>
        <v>729434.97548884631</v>
      </c>
      <c r="BO79" s="24">
        <f>$B$4*'Revenues-Costs'!BN160</f>
        <v>799090.88769069128</v>
      </c>
      <c r="BP79" s="24">
        <f>$B$4*'Revenues-Costs'!BO160</f>
        <v>875538.01184536843</v>
      </c>
      <c r="BQ79" s="24">
        <f>$B$4*'Revenues-Costs'!BP160</f>
        <v>959446.75018479384</v>
      </c>
      <c r="BR79" s="24">
        <f>$B$4*'Revenues-Costs'!BQ160</f>
        <v>1051554.1092159064</v>
      </c>
      <c r="BS79" s="24">
        <f>$B$4*'Revenues-Costs'!BR160</f>
        <v>1152670.3383507617</v>
      </c>
      <c r="BT79" s="24">
        <f>$B$4*'Revenues-Costs'!BS160</f>
        <v>1263686.2313097659</v>
      </c>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row>
    <row r="80" spans="1:141">
      <c r="B80" s="1"/>
      <c r="E80" s="1"/>
      <c r="H80" s="3"/>
      <c r="I80" s="7"/>
      <c r="J80" s="7"/>
      <c r="K80" s="7"/>
      <c r="L80" s="7"/>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row>
    <row r="81" spans="8:141">
      <c r="H81" s="7" t="s">
        <v>67</v>
      </c>
      <c r="I81" s="7"/>
      <c r="J81" s="7"/>
      <c r="K81" s="7"/>
      <c r="L81" s="7"/>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row>
    <row r="82" spans="8:141">
      <c r="H82" s="3"/>
      <c r="I82" s="7"/>
      <c r="J82" s="7"/>
      <c r="K82" s="7"/>
      <c r="L82" s="7"/>
      <c r="M82" s="18">
        <f>M3</f>
        <v>44927</v>
      </c>
      <c r="N82" s="18">
        <f t="shared" ref="N82:BT82" si="0">N3</f>
        <v>44958</v>
      </c>
      <c r="O82" s="18">
        <f t="shared" si="0"/>
        <v>44986</v>
      </c>
      <c r="P82" s="18">
        <f t="shared" si="0"/>
        <v>45017</v>
      </c>
      <c r="Q82" s="18">
        <f t="shared" si="0"/>
        <v>45047</v>
      </c>
      <c r="R82" s="18">
        <f t="shared" si="0"/>
        <v>45078</v>
      </c>
      <c r="S82" s="18">
        <f t="shared" si="0"/>
        <v>45108</v>
      </c>
      <c r="T82" s="18">
        <f t="shared" si="0"/>
        <v>45139</v>
      </c>
      <c r="U82" s="18">
        <f t="shared" si="0"/>
        <v>45170</v>
      </c>
      <c r="V82" s="18">
        <f t="shared" si="0"/>
        <v>45200</v>
      </c>
      <c r="W82" s="18">
        <f t="shared" si="0"/>
        <v>45231</v>
      </c>
      <c r="X82" s="18">
        <f t="shared" si="0"/>
        <v>45261</v>
      </c>
      <c r="Y82" s="18">
        <f t="shared" si="0"/>
        <v>45292</v>
      </c>
      <c r="Z82" s="18">
        <f t="shared" si="0"/>
        <v>45323</v>
      </c>
      <c r="AA82" s="18">
        <f t="shared" si="0"/>
        <v>45352</v>
      </c>
      <c r="AB82" s="18">
        <f t="shared" si="0"/>
        <v>45383</v>
      </c>
      <c r="AC82" s="18">
        <f t="shared" si="0"/>
        <v>45413</v>
      </c>
      <c r="AD82" s="18">
        <f t="shared" si="0"/>
        <v>45444</v>
      </c>
      <c r="AE82" s="18">
        <f t="shared" si="0"/>
        <v>45474</v>
      </c>
      <c r="AF82" s="18">
        <f t="shared" si="0"/>
        <v>45505</v>
      </c>
      <c r="AG82" s="18">
        <f t="shared" si="0"/>
        <v>45536</v>
      </c>
      <c r="AH82" s="18">
        <f t="shared" si="0"/>
        <v>45566</v>
      </c>
      <c r="AI82" s="18">
        <f t="shared" si="0"/>
        <v>45597</v>
      </c>
      <c r="AJ82" s="18">
        <f t="shared" si="0"/>
        <v>45627</v>
      </c>
      <c r="AK82" s="18">
        <f t="shared" si="0"/>
        <v>45658</v>
      </c>
      <c r="AL82" s="18">
        <f t="shared" si="0"/>
        <v>45689</v>
      </c>
      <c r="AM82" s="18">
        <f t="shared" si="0"/>
        <v>45717</v>
      </c>
      <c r="AN82" s="18">
        <f t="shared" si="0"/>
        <v>45748</v>
      </c>
      <c r="AO82" s="18">
        <f t="shared" si="0"/>
        <v>45778</v>
      </c>
      <c r="AP82" s="18">
        <f t="shared" si="0"/>
        <v>45809</v>
      </c>
      <c r="AQ82" s="18">
        <f t="shared" si="0"/>
        <v>45839</v>
      </c>
      <c r="AR82" s="18">
        <f t="shared" si="0"/>
        <v>45870</v>
      </c>
      <c r="AS82" s="18">
        <f t="shared" si="0"/>
        <v>45901</v>
      </c>
      <c r="AT82" s="18">
        <f t="shared" si="0"/>
        <v>45931</v>
      </c>
      <c r="AU82" s="18">
        <f t="shared" si="0"/>
        <v>45962</v>
      </c>
      <c r="AV82" s="18">
        <f t="shared" si="0"/>
        <v>45992</v>
      </c>
      <c r="AW82" s="18">
        <f t="shared" si="0"/>
        <v>46023</v>
      </c>
      <c r="AX82" s="18">
        <f t="shared" si="0"/>
        <v>46054</v>
      </c>
      <c r="AY82" s="18">
        <f t="shared" si="0"/>
        <v>46082</v>
      </c>
      <c r="AZ82" s="18">
        <f t="shared" si="0"/>
        <v>46113</v>
      </c>
      <c r="BA82" s="18">
        <f t="shared" si="0"/>
        <v>46143</v>
      </c>
      <c r="BB82" s="18">
        <f t="shared" si="0"/>
        <v>46174</v>
      </c>
      <c r="BC82" s="18">
        <f t="shared" si="0"/>
        <v>46204</v>
      </c>
      <c r="BD82" s="18">
        <f t="shared" si="0"/>
        <v>46235</v>
      </c>
      <c r="BE82" s="18">
        <f t="shared" si="0"/>
        <v>46266</v>
      </c>
      <c r="BF82" s="18">
        <f t="shared" si="0"/>
        <v>46296</v>
      </c>
      <c r="BG82" s="18">
        <f t="shared" si="0"/>
        <v>46327</v>
      </c>
      <c r="BH82" s="18">
        <f t="shared" si="0"/>
        <v>46357</v>
      </c>
      <c r="BI82" s="18">
        <f t="shared" si="0"/>
        <v>46388</v>
      </c>
      <c r="BJ82" s="18">
        <f t="shared" si="0"/>
        <v>46419</v>
      </c>
      <c r="BK82" s="18">
        <f t="shared" si="0"/>
        <v>46447</v>
      </c>
      <c r="BL82" s="18">
        <f t="shared" si="0"/>
        <v>46478</v>
      </c>
      <c r="BM82" s="18">
        <f t="shared" si="0"/>
        <v>46508</v>
      </c>
      <c r="BN82" s="18">
        <f t="shared" si="0"/>
        <v>46539</v>
      </c>
      <c r="BO82" s="18">
        <f t="shared" si="0"/>
        <v>46569</v>
      </c>
      <c r="BP82" s="18">
        <f t="shared" si="0"/>
        <v>46600</v>
      </c>
      <c r="BQ82" s="18">
        <f t="shared" si="0"/>
        <v>46631</v>
      </c>
      <c r="BR82" s="18">
        <f t="shared" si="0"/>
        <v>46661</v>
      </c>
      <c r="BS82" s="18">
        <f t="shared" si="0"/>
        <v>46692</v>
      </c>
      <c r="BT82" s="18">
        <f t="shared" si="0"/>
        <v>46722</v>
      </c>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row>
    <row r="83" spans="8:141">
      <c r="H83" s="16" t="s">
        <v>0</v>
      </c>
      <c r="I83" s="16"/>
      <c r="J83" s="16"/>
      <c r="K83" s="17"/>
      <c r="L83" s="17"/>
      <c r="M83" s="341">
        <f>M24</f>
        <v>0</v>
      </c>
      <c r="N83" s="341">
        <f t="shared" ref="N83:BT83" si="1">N24</f>
        <v>0</v>
      </c>
      <c r="O83" s="341">
        <f t="shared" si="1"/>
        <v>0</v>
      </c>
      <c r="P83" s="341">
        <f t="shared" si="1"/>
        <v>0</v>
      </c>
      <c r="Q83" s="341">
        <f t="shared" si="1"/>
        <v>0</v>
      </c>
      <c r="R83" s="341">
        <f t="shared" si="1"/>
        <v>0</v>
      </c>
      <c r="S83" s="341">
        <f t="shared" si="1"/>
        <v>0</v>
      </c>
      <c r="T83" s="341">
        <f t="shared" si="1"/>
        <v>0</v>
      </c>
      <c r="U83" s="341">
        <f t="shared" si="1"/>
        <v>1073.3333333333335</v>
      </c>
      <c r="V83" s="341">
        <f t="shared" si="1"/>
        <v>1134.3333333333335</v>
      </c>
      <c r="W83" s="341">
        <f t="shared" si="1"/>
        <v>1282.8666666666668</v>
      </c>
      <c r="X83" s="341">
        <f t="shared" si="1"/>
        <v>4148.4250000000011</v>
      </c>
      <c r="Y83" s="341">
        <f t="shared" si="1"/>
        <v>7204.8194166666681</v>
      </c>
      <c r="Z83" s="341">
        <f t="shared" si="1"/>
        <v>8087.4454541666692</v>
      </c>
      <c r="AA83" s="341">
        <f t="shared" si="1"/>
        <v>9197.6913002083365</v>
      </c>
      <c r="AB83" s="341">
        <f t="shared" si="1"/>
        <v>10624.870129218754</v>
      </c>
      <c r="AC83" s="341">
        <f t="shared" si="1"/>
        <v>16317.220659413026</v>
      </c>
      <c r="AD83" s="341">
        <f t="shared" si="1"/>
        <v>19359.466085157012</v>
      </c>
      <c r="AE83" s="341">
        <f t="shared" si="1"/>
        <v>23611.462221465532</v>
      </c>
      <c r="AF83" s="341">
        <f t="shared" si="1"/>
        <v>33527.377114461211</v>
      </c>
      <c r="AG83" s="341">
        <f t="shared" si="1"/>
        <v>36215.121930298912</v>
      </c>
      <c r="AH83" s="341">
        <f t="shared" si="1"/>
        <v>39138.39158293997</v>
      </c>
      <c r="AI83" s="341">
        <f t="shared" si="1"/>
        <v>49869.076073825679</v>
      </c>
      <c r="AJ83" s="341">
        <f t="shared" si="1"/>
        <v>54086.171280429568</v>
      </c>
      <c r="AK83" s="341">
        <f t="shared" si="1"/>
        <v>58686.485387654888</v>
      </c>
      <c r="AL83" s="341">
        <f t="shared" si="1"/>
        <v>63706.415754561873</v>
      </c>
      <c r="AM83" s="341">
        <f t="shared" si="1"/>
        <v>69185.903249566618</v>
      </c>
      <c r="AN83" s="341">
        <f t="shared" si="1"/>
        <v>75168.781790049266</v>
      </c>
      <c r="AO83" s="341">
        <f t="shared" si="1"/>
        <v>81703.162595356494</v>
      </c>
      <c r="AP83" s="341">
        <f t="shared" si="1"/>
        <v>88841.856612509553</v>
      </c>
      <c r="AQ83" s="341">
        <f t="shared" si="1"/>
        <v>96642.838919258807</v>
      </c>
      <c r="AR83" s="341">
        <f t="shared" si="1"/>
        <v>105169.75928895785</v>
      </c>
      <c r="AS83" s="341">
        <f t="shared" si="1"/>
        <v>114492.50351951551</v>
      </c>
      <c r="AT83" s="341">
        <f t="shared" si="1"/>
        <v>124687.81058821201</v>
      </c>
      <c r="AU83" s="341">
        <f t="shared" si="1"/>
        <v>135839.9511996154</v>
      </c>
      <c r="AV83" s="341">
        <f t="shared" si="1"/>
        <v>148041.47384978825</v>
      </c>
      <c r="AW83" s="341">
        <f t="shared" si="1"/>
        <v>161394.02514148894</v>
      </c>
      <c r="AX83" s="341">
        <f t="shared" si="1"/>
        <v>176009.25175769581</v>
      </c>
      <c r="AY83" s="341">
        <f t="shared" si="1"/>
        <v>192009.79224062627</v>
      </c>
      <c r="AZ83" s="341">
        <f t="shared" si="1"/>
        <v>209530.36753720779</v>
      </c>
      <c r="BA83" s="341">
        <f t="shared" si="1"/>
        <v>228718.98016707337</v>
      </c>
      <c r="BB83" s="341">
        <f t="shared" si="1"/>
        <v>249738.23285373283</v>
      </c>
      <c r="BC83" s="341">
        <f t="shared" si="1"/>
        <v>272766.77854255581</v>
      </c>
      <c r="BD83" s="341">
        <f t="shared" si="1"/>
        <v>298000.9149204336</v>
      </c>
      <c r="BE83" s="341">
        <f t="shared" si="1"/>
        <v>325656.33786228031</v>
      </c>
      <c r="BF83" s="341">
        <f t="shared" si="1"/>
        <v>355970.06967080169</v>
      </c>
      <c r="BG83" s="341">
        <f t="shared" si="1"/>
        <v>389202.57956128998</v>
      </c>
      <c r="BH83" s="341">
        <f t="shared" si="1"/>
        <v>425640.11558699765</v>
      </c>
      <c r="BI83" s="341">
        <f t="shared" si="1"/>
        <v>465597.26911875478</v>
      </c>
      <c r="BJ83" s="341">
        <f t="shared" si="1"/>
        <v>509419.79510234063</v>
      </c>
      <c r="BK83" s="341">
        <f t="shared" si="1"/>
        <v>557487.71363787062</v>
      </c>
      <c r="BL83" s="341">
        <f t="shared" si="1"/>
        <v>610218.72097821836</v>
      </c>
      <c r="BM83" s="341">
        <f t="shared" si="1"/>
        <v>668071.9408514289</v>
      </c>
      <c r="BN83" s="341">
        <f t="shared" si="1"/>
        <v>731552.05010072992</v>
      </c>
      <c r="BO83" s="341">
        <f t="shared" si="1"/>
        <v>801213.81603316905</v>
      </c>
      <c r="BP83" s="341">
        <f t="shared" si="1"/>
        <v>877667.08660497004</v>
      </c>
      <c r="BQ83" s="341">
        <f t="shared" si="1"/>
        <v>961582.27868237556</v>
      </c>
      <c r="BR83" s="341">
        <f t="shared" si="1"/>
        <v>1053696.4141383672</v>
      </c>
      <c r="BS83" s="341">
        <f t="shared" si="1"/>
        <v>1154819.7585193457</v>
      </c>
      <c r="BT83" s="341">
        <f t="shared" si="1"/>
        <v>1265843.122486779</v>
      </c>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row>
    <row r="84" spans="8:141">
      <c r="H84" s="16" t="s">
        <v>1</v>
      </c>
      <c r="I84" s="16"/>
      <c r="J84" s="16"/>
      <c r="K84" s="17"/>
      <c r="L84" s="17"/>
      <c r="M84" s="345">
        <f>M60</f>
        <v>0</v>
      </c>
      <c r="N84" s="345">
        <f t="shared" ref="N84:BT84" si="2">N60</f>
        <v>0</v>
      </c>
      <c r="O84" s="345">
        <f t="shared" si="2"/>
        <v>0</v>
      </c>
      <c r="P84" s="345">
        <f t="shared" si="2"/>
        <v>0</v>
      </c>
      <c r="Q84" s="345">
        <f t="shared" si="2"/>
        <v>0</v>
      </c>
      <c r="R84" s="345">
        <f t="shared" si="2"/>
        <v>0</v>
      </c>
      <c r="S84" s="345">
        <f t="shared" si="2"/>
        <v>0</v>
      </c>
      <c r="T84" s="345">
        <f t="shared" si="2"/>
        <v>0</v>
      </c>
      <c r="U84" s="345">
        <f t="shared" si="2"/>
        <v>2003.25</v>
      </c>
      <c r="V84" s="345">
        <f t="shared" si="2"/>
        <v>2000</v>
      </c>
      <c r="W84" s="345">
        <f t="shared" si="2"/>
        <v>2003.25</v>
      </c>
      <c r="X84" s="345">
        <f t="shared" si="2"/>
        <v>2003.25</v>
      </c>
      <c r="Y84" s="345">
        <f t="shared" si="2"/>
        <v>2006.5</v>
      </c>
      <c r="Z84" s="345">
        <f t="shared" si="2"/>
        <v>2009.75</v>
      </c>
      <c r="AA84" s="345">
        <f t="shared" si="2"/>
        <v>2016.25</v>
      </c>
      <c r="AB84" s="345">
        <f t="shared" si="2"/>
        <v>2026</v>
      </c>
      <c r="AC84" s="345">
        <f t="shared" si="2"/>
        <v>2042.25</v>
      </c>
      <c r="AD84" s="345">
        <f t="shared" si="2"/>
        <v>2068.25</v>
      </c>
      <c r="AE84" s="345">
        <f t="shared" si="2"/>
        <v>2110.5</v>
      </c>
      <c r="AF84" s="345">
        <f t="shared" si="2"/>
        <v>2178.75</v>
      </c>
      <c r="AG84" s="345">
        <f t="shared" si="2"/>
        <v>2023.4</v>
      </c>
      <c r="AH84" s="345">
        <f t="shared" si="2"/>
        <v>2024.57</v>
      </c>
      <c r="AI84" s="345">
        <f t="shared" si="2"/>
        <v>2025.7985000000001</v>
      </c>
      <c r="AJ84" s="345">
        <f t="shared" si="2"/>
        <v>2027.0884249999999</v>
      </c>
      <c r="AK84" s="345">
        <f t="shared" si="2"/>
        <v>2028.44284625</v>
      </c>
      <c r="AL84" s="345">
        <f t="shared" si="2"/>
        <v>2029.8649885625</v>
      </c>
      <c r="AM84" s="345">
        <f t="shared" si="2"/>
        <v>2031.3582379906252</v>
      </c>
      <c r="AN84" s="345">
        <f t="shared" si="2"/>
        <v>2032.9261498901562</v>
      </c>
      <c r="AO84" s="345">
        <f t="shared" si="2"/>
        <v>2034.5724573846642</v>
      </c>
      <c r="AP84" s="345">
        <f t="shared" si="2"/>
        <v>2036.3010802538972</v>
      </c>
      <c r="AQ84" s="345">
        <f t="shared" si="2"/>
        <v>2038.1161342665921</v>
      </c>
      <c r="AR84" s="345">
        <f t="shared" si="2"/>
        <v>2040.0219409799217</v>
      </c>
      <c r="AS84" s="345">
        <f t="shared" si="2"/>
        <v>2042.0230380289179</v>
      </c>
      <c r="AT84" s="345">
        <f t="shared" si="2"/>
        <v>2044.1241899303639</v>
      </c>
      <c r="AU84" s="345">
        <f t="shared" si="2"/>
        <v>2046.330399426882</v>
      </c>
      <c r="AV84" s="345">
        <f t="shared" si="2"/>
        <v>2048.6469193982261</v>
      </c>
      <c r="AW84" s="345">
        <f t="shared" si="2"/>
        <v>2051.0792653681374</v>
      </c>
      <c r="AX84" s="345">
        <f t="shared" si="2"/>
        <v>2053.6332286365441</v>
      </c>
      <c r="AY84" s="345">
        <f t="shared" si="2"/>
        <v>2056.3148900683714</v>
      </c>
      <c r="AZ84" s="345">
        <f t="shared" si="2"/>
        <v>2059.1306345717903</v>
      </c>
      <c r="BA84" s="345">
        <f t="shared" si="2"/>
        <v>2062.0871663003791</v>
      </c>
      <c r="BB84" s="345">
        <f t="shared" si="2"/>
        <v>2065.1915246153985</v>
      </c>
      <c r="BC84" s="345">
        <f t="shared" si="2"/>
        <v>2068.4511008461686</v>
      </c>
      <c r="BD84" s="345">
        <f t="shared" si="2"/>
        <v>2071.8736558884766</v>
      </c>
      <c r="BE84" s="345">
        <f t="shared" si="2"/>
        <v>2075.4673386829008</v>
      </c>
      <c r="BF84" s="345">
        <f t="shared" si="2"/>
        <v>2079.2407056170459</v>
      </c>
      <c r="BG84" s="345">
        <f t="shared" si="2"/>
        <v>2083.2027408978979</v>
      </c>
      <c r="BH84" s="345">
        <f t="shared" si="2"/>
        <v>2087.3628779427927</v>
      </c>
      <c r="BI84" s="345">
        <f t="shared" si="2"/>
        <v>2091.7310218399325</v>
      </c>
      <c r="BJ84" s="345">
        <f t="shared" si="2"/>
        <v>2096.3175729319291</v>
      </c>
      <c r="BK84" s="345">
        <f t="shared" si="2"/>
        <v>2101.1334515785256</v>
      </c>
      <c r="BL84" s="345">
        <f t="shared" si="2"/>
        <v>2106.1901241574519</v>
      </c>
      <c r="BM84" s="345">
        <f t="shared" si="2"/>
        <v>2111.4996303653243</v>
      </c>
      <c r="BN84" s="345">
        <f t="shared" si="2"/>
        <v>2117.0746118835914</v>
      </c>
      <c r="BO84" s="345">
        <f t="shared" si="2"/>
        <v>2122.9283424777705</v>
      </c>
      <c r="BP84" s="345">
        <f t="shared" si="2"/>
        <v>2129.074759601659</v>
      </c>
      <c r="BQ84" s="345">
        <f t="shared" si="2"/>
        <v>2135.5284975817412</v>
      </c>
      <c r="BR84" s="345">
        <f t="shared" si="2"/>
        <v>2142.3049224608289</v>
      </c>
      <c r="BS84" s="345">
        <f t="shared" si="2"/>
        <v>2149.4201685838707</v>
      </c>
      <c r="BT84" s="345">
        <f t="shared" si="2"/>
        <v>2156.891177013064</v>
      </c>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row>
    <row r="85" spans="8:141">
      <c r="H85" s="21" t="s">
        <v>65</v>
      </c>
      <c r="I85" s="21"/>
      <c r="J85" s="21"/>
      <c r="K85" s="21"/>
      <c r="L85" s="21"/>
      <c r="M85" s="346">
        <f>M83-M84</f>
        <v>0</v>
      </c>
      <c r="N85" s="346">
        <f t="shared" ref="N85:BT85" si="3">N83-N84</f>
        <v>0</v>
      </c>
      <c r="O85" s="346">
        <f t="shared" si="3"/>
        <v>0</v>
      </c>
      <c r="P85" s="346">
        <f t="shared" si="3"/>
        <v>0</v>
      </c>
      <c r="Q85" s="346">
        <f t="shared" si="3"/>
        <v>0</v>
      </c>
      <c r="R85" s="346">
        <f t="shared" si="3"/>
        <v>0</v>
      </c>
      <c r="S85" s="346">
        <f t="shared" si="3"/>
        <v>0</v>
      </c>
      <c r="T85" s="346">
        <f t="shared" si="3"/>
        <v>0</v>
      </c>
      <c r="U85" s="346">
        <f t="shared" si="3"/>
        <v>-929.91666666666652</v>
      </c>
      <c r="V85" s="346">
        <f t="shared" si="3"/>
        <v>-865.66666666666652</v>
      </c>
      <c r="W85" s="346">
        <f t="shared" si="3"/>
        <v>-720.38333333333321</v>
      </c>
      <c r="X85" s="346">
        <f t="shared" si="3"/>
        <v>2145.1750000000011</v>
      </c>
      <c r="Y85" s="346">
        <f t="shared" si="3"/>
        <v>5198.3194166666681</v>
      </c>
      <c r="Z85" s="346">
        <f t="shared" si="3"/>
        <v>6077.6954541666692</v>
      </c>
      <c r="AA85" s="346">
        <f t="shared" si="3"/>
        <v>7181.4413002083365</v>
      </c>
      <c r="AB85" s="346">
        <f t="shared" si="3"/>
        <v>8598.8701292187543</v>
      </c>
      <c r="AC85" s="346">
        <f t="shared" si="3"/>
        <v>14274.970659413026</v>
      </c>
      <c r="AD85" s="346">
        <f t="shared" si="3"/>
        <v>17291.216085157012</v>
      </c>
      <c r="AE85" s="346">
        <f t="shared" si="3"/>
        <v>21500.962221465532</v>
      </c>
      <c r="AF85" s="346">
        <f t="shared" si="3"/>
        <v>31348.627114461211</v>
      </c>
      <c r="AG85" s="346">
        <f t="shared" si="3"/>
        <v>34191.721930298911</v>
      </c>
      <c r="AH85" s="346">
        <f t="shared" si="3"/>
        <v>37113.821582939971</v>
      </c>
      <c r="AI85" s="346">
        <f t="shared" si="3"/>
        <v>47843.277573825682</v>
      </c>
      <c r="AJ85" s="346">
        <f t="shared" si="3"/>
        <v>52059.082855429566</v>
      </c>
      <c r="AK85" s="346">
        <f t="shared" si="3"/>
        <v>56658.042541404888</v>
      </c>
      <c r="AL85" s="346">
        <f t="shared" si="3"/>
        <v>61676.550765999375</v>
      </c>
      <c r="AM85" s="346">
        <f t="shared" si="3"/>
        <v>67154.545011575989</v>
      </c>
      <c r="AN85" s="346">
        <f t="shared" si="3"/>
        <v>73135.855640159105</v>
      </c>
      <c r="AO85" s="346">
        <f t="shared" si="3"/>
        <v>79668.590137971827</v>
      </c>
      <c r="AP85" s="346">
        <f t="shared" si="3"/>
        <v>86805.555532255661</v>
      </c>
      <c r="AQ85" s="346">
        <f t="shared" si="3"/>
        <v>94604.72278499222</v>
      </c>
      <c r="AR85" s="346">
        <f t="shared" si="3"/>
        <v>103129.73734797793</v>
      </c>
      <c r="AS85" s="346">
        <f t="shared" si="3"/>
        <v>112450.48048148659</v>
      </c>
      <c r="AT85" s="346">
        <f t="shared" si="3"/>
        <v>122643.68639828166</v>
      </c>
      <c r="AU85" s="346">
        <f t="shared" si="3"/>
        <v>133793.62080018851</v>
      </c>
      <c r="AV85" s="346">
        <f t="shared" si="3"/>
        <v>145992.82693039003</v>
      </c>
      <c r="AW85" s="346">
        <f t="shared" si="3"/>
        <v>159342.94587612079</v>
      </c>
      <c r="AX85" s="346">
        <f t="shared" si="3"/>
        <v>173955.61852905925</v>
      </c>
      <c r="AY85" s="346">
        <f t="shared" si="3"/>
        <v>189953.47735055789</v>
      </c>
      <c r="AZ85" s="346">
        <f t="shared" si="3"/>
        <v>207471.23690263598</v>
      </c>
      <c r="BA85" s="346">
        <f t="shared" si="3"/>
        <v>226656.89300077298</v>
      </c>
      <c r="BB85" s="346">
        <f t="shared" si="3"/>
        <v>247673.04132911743</v>
      </c>
      <c r="BC85" s="346">
        <f t="shared" si="3"/>
        <v>270698.32744170964</v>
      </c>
      <c r="BD85" s="346">
        <f t="shared" si="3"/>
        <v>295929.04126454511</v>
      </c>
      <c r="BE85" s="346">
        <f t="shared" si="3"/>
        <v>323580.8705235974</v>
      </c>
      <c r="BF85" s="346">
        <f t="shared" si="3"/>
        <v>353890.82896518463</v>
      </c>
      <c r="BG85" s="346">
        <f t="shared" si="3"/>
        <v>387119.37682039209</v>
      </c>
      <c r="BH85" s="346">
        <f t="shared" si="3"/>
        <v>423552.75270905485</v>
      </c>
      <c r="BI85" s="346">
        <f t="shared" si="3"/>
        <v>463505.53809691482</v>
      </c>
      <c r="BJ85" s="346">
        <f t="shared" si="3"/>
        <v>507323.4775294087</v>
      </c>
      <c r="BK85" s="346">
        <f t="shared" si="3"/>
        <v>555386.58018629206</v>
      </c>
      <c r="BL85" s="346">
        <f t="shared" si="3"/>
        <v>608112.5308540609</v>
      </c>
      <c r="BM85" s="346">
        <f t="shared" si="3"/>
        <v>665960.44122106361</v>
      </c>
      <c r="BN85" s="346">
        <f t="shared" si="3"/>
        <v>729434.97548884631</v>
      </c>
      <c r="BO85" s="346">
        <f t="shared" si="3"/>
        <v>799090.88769069128</v>
      </c>
      <c r="BP85" s="346">
        <f t="shared" si="3"/>
        <v>875538.01184536843</v>
      </c>
      <c r="BQ85" s="346">
        <f t="shared" si="3"/>
        <v>959446.75018479384</v>
      </c>
      <c r="BR85" s="346">
        <f t="shared" si="3"/>
        <v>1051554.1092159064</v>
      </c>
      <c r="BS85" s="346">
        <f t="shared" si="3"/>
        <v>1152670.3383507617</v>
      </c>
      <c r="BT85" s="346">
        <f t="shared" si="3"/>
        <v>1263686.2313097659</v>
      </c>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row>
    <row r="86" spans="8:141">
      <c r="H86" s="3"/>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row>
    <row r="87" spans="8:141">
      <c r="H87" s="3"/>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row>
    <row r="88" spans="8:141">
      <c r="H88" s="3"/>
      <c r="L88" s="29"/>
      <c r="M88" s="30">
        <v>2023</v>
      </c>
      <c r="N88" s="30">
        <v>2024</v>
      </c>
      <c r="O88" s="30">
        <v>2025</v>
      </c>
      <c r="P88" s="30">
        <v>2026</v>
      </c>
      <c r="Q88" s="30">
        <v>2027</v>
      </c>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row>
    <row r="89" spans="8:141">
      <c r="H89" s="3"/>
      <c r="L89" s="7" t="s">
        <v>0</v>
      </c>
      <c r="M89" s="341">
        <f>SUM(M83:X83)</f>
        <v>7638.9583333333348</v>
      </c>
      <c r="N89" s="341">
        <f>SUM(Y83:AJ83)</f>
        <v>307239.11324825138</v>
      </c>
      <c r="O89" s="341">
        <f>SUM(AK83:AV83)</f>
        <v>1162166.9427550465</v>
      </c>
      <c r="P89" s="341">
        <f>SUM(AW83:BH83)</f>
        <v>3284637.4458421837</v>
      </c>
      <c r="Q89" s="341">
        <f>SUM(BI83:BT83)</f>
        <v>9657169.9662543498</v>
      </c>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row>
    <row r="90" spans="8:141">
      <c r="H90" s="3"/>
      <c r="L90" s="28" t="s">
        <v>1</v>
      </c>
      <c r="M90" s="341">
        <f>SUM(M84:X84)</f>
        <v>8009.75</v>
      </c>
      <c r="N90" s="341">
        <f>SUM(Y84:AJ84)</f>
        <v>24559.106925</v>
      </c>
      <c r="O90" s="341">
        <f>SUM(AK84:AV84)</f>
        <v>24452.728382362748</v>
      </c>
      <c r="P90" s="341">
        <f>SUM(AW84:BH84)</f>
        <v>24813.035129435902</v>
      </c>
      <c r="Q90" s="341">
        <f>SUM(BI84:BT84)</f>
        <v>25460.094280475692</v>
      </c>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row>
    <row r="91" spans="8:141">
      <c r="H91" s="3"/>
      <c r="L91" s="46" t="s">
        <v>65</v>
      </c>
      <c r="M91" s="347">
        <f>M89-M90</f>
        <v>-370.79166666666515</v>
      </c>
      <c r="N91" s="347">
        <f>N89-N90</f>
        <v>282680.00632325141</v>
      </c>
      <c r="O91" s="347">
        <f>O89-O90</f>
        <v>1137714.2143726838</v>
      </c>
      <c r="P91" s="347">
        <f>P89-P90</f>
        <v>3259824.4107127478</v>
      </c>
      <c r="Q91" s="347">
        <f>Q89-Q90</f>
        <v>9631709.871973874</v>
      </c>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row>
    <row r="92" spans="8:141">
      <c r="H92" s="3"/>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row>
    <row r="93" spans="8:141">
      <c r="H93" s="3"/>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row>
    <row r="94" spans="8:141">
      <c r="H94" s="3"/>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row>
    <row r="95" spans="8:141">
      <c r="H95" s="3"/>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row>
    <row r="96" spans="8:141">
      <c r="H96" s="3"/>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row>
    <row r="97" spans="1:141">
      <c r="H97" s="15" t="s">
        <v>1</v>
      </c>
      <c r="I97" s="2"/>
      <c r="J97" s="2"/>
      <c r="K97" s="2"/>
      <c r="L97" s="2"/>
      <c r="M97" s="18">
        <f>M82</f>
        <v>44927</v>
      </c>
      <c r="N97" s="18">
        <f t="shared" ref="N97:BT97" si="4">N82</f>
        <v>44958</v>
      </c>
      <c r="O97" s="18">
        <f t="shared" si="4"/>
        <v>44986</v>
      </c>
      <c r="P97" s="18">
        <f t="shared" si="4"/>
        <v>45017</v>
      </c>
      <c r="Q97" s="18">
        <f t="shared" si="4"/>
        <v>45047</v>
      </c>
      <c r="R97" s="18">
        <f t="shared" si="4"/>
        <v>45078</v>
      </c>
      <c r="S97" s="18">
        <f t="shared" si="4"/>
        <v>45108</v>
      </c>
      <c r="T97" s="18">
        <f t="shared" si="4"/>
        <v>45139</v>
      </c>
      <c r="U97" s="18">
        <f t="shared" si="4"/>
        <v>45170</v>
      </c>
      <c r="V97" s="18">
        <f t="shared" si="4"/>
        <v>45200</v>
      </c>
      <c r="W97" s="18">
        <f t="shared" si="4"/>
        <v>45231</v>
      </c>
      <c r="X97" s="18">
        <f t="shared" si="4"/>
        <v>45261</v>
      </c>
      <c r="Y97" s="18">
        <f t="shared" si="4"/>
        <v>45292</v>
      </c>
      <c r="Z97" s="18">
        <f t="shared" si="4"/>
        <v>45323</v>
      </c>
      <c r="AA97" s="18">
        <f t="shared" si="4"/>
        <v>45352</v>
      </c>
      <c r="AB97" s="18">
        <f t="shared" si="4"/>
        <v>45383</v>
      </c>
      <c r="AC97" s="18">
        <f t="shared" si="4"/>
        <v>45413</v>
      </c>
      <c r="AD97" s="18">
        <f t="shared" si="4"/>
        <v>45444</v>
      </c>
      <c r="AE97" s="18">
        <f t="shared" si="4"/>
        <v>45474</v>
      </c>
      <c r="AF97" s="18">
        <f t="shared" si="4"/>
        <v>45505</v>
      </c>
      <c r="AG97" s="18">
        <f t="shared" si="4"/>
        <v>45536</v>
      </c>
      <c r="AH97" s="18">
        <f t="shared" si="4"/>
        <v>45566</v>
      </c>
      <c r="AI97" s="18">
        <f t="shared" si="4"/>
        <v>45597</v>
      </c>
      <c r="AJ97" s="18">
        <f t="shared" si="4"/>
        <v>45627</v>
      </c>
      <c r="AK97" s="18">
        <f t="shared" si="4"/>
        <v>45658</v>
      </c>
      <c r="AL97" s="18">
        <f t="shared" si="4"/>
        <v>45689</v>
      </c>
      <c r="AM97" s="18">
        <f t="shared" si="4"/>
        <v>45717</v>
      </c>
      <c r="AN97" s="18">
        <f t="shared" si="4"/>
        <v>45748</v>
      </c>
      <c r="AO97" s="18">
        <f t="shared" si="4"/>
        <v>45778</v>
      </c>
      <c r="AP97" s="18">
        <f t="shared" si="4"/>
        <v>45809</v>
      </c>
      <c r="AQ97" s="18">
        <f t="shared" si="4"/>
        <v>45839</v>
      </c>
      <c r="AR97" s="18">
        <f t="shared" si="4"/>
        <v>45870</v>
      </c>
      <c r="AS97" s="18">
        <f t="shared" si="4"/>
        <v>45901</v>
      </c>
      <c r="AT97" s="18">
        <f t="shared" si="4"/>
        <v>45931</v>
      </c>
      <c r="AU97" s="18">
        <f t="shared" si="4"/>
        <v>45962</v>
      </c>
      <c r="AV97" s="18">
        <f t="shared" si="4"/>
        <v>45992</v>
      </c>
      <c r="AW97" s="18">
        <f t="shared" si="4"/>
        <v>46023</v>
      </c>
      <c r="AX97" s="18">
        <f t="shared" si="4"/>
        <v>46054</v>
      </c>
      <c r="AY97" s="18">
        <f t="shared" si="4"/>
        <v>46082</v>
      </c>
      <c r="AZ97" s="18">
        <f t="shared" si="4"/>
        <v>46113</v>
      </c>
      <c r="BA97" s="18">
        <f t="shared" si="4"/>
        <v>46143</v>
      </c>
      <c r="BB97" s="18">
        <f t="shared" si="4"/>
        <v>46174</v>
      </c>
      <c r="BC97" s="18">
        <f t="shared" si="4"/>
        <v>46204</v>
      </c>
      <c r="BD97" s="18">
        <f t="shared" si="4"/>
        <v>46235</v>
      </c>
      <c r="BE97" s="18">
        <f t="shared" si="4"/>
        <v>46266</v>
      </c>
      <c r="BF97" s="18">
        <f t="shared" si="4"/>
        <v>46296</v>
      </c>
      <c r="BG97" s="18">
        <f t="shared" si="4"/>
        <v>46327</v>
      </c>
      <c r="BH97" s="18">
        <f t="shared" si="4"/>
        <v>46357</v>
      </c>
      <c r="BI97" s="18">
        <f t="shared" si="4"/>
        <v>46388</v>
      </c>
      <c r="BJ97" s="18">
        <f t="shared" si="4"/>
        <v>46419</v>
      </c>
      <c r="BK97" s="18">
        <f t="shared" si="4"/>
        <v>46447</v>
      </c>
      <c r="BL97" s="18">
        <f t="shared" si="4"/>
        <v>46478</v>
      </c>
      <c r="BM97" s="18">
        <f t="shared" si="4"/>
        <v>46508</v>
      </c>
      <c r="BN97" s="18">
        <f t="shared" si="4"/>
        <v>46539</v>
      </c>
      <c r="BO97" s="18">
        <f t="shared" si="4"/>
        <v>46569</v>
      </c>
      <c r="BP97" s="18">
        <f t="shared" si="4"/>
        <v>46600</v>
      </c>
      <c r="BQ97" s="18">
        <f t="shared" si="4"/>
        <v>46631</v>
      </c>
      <c r="BR97" s="18">
        <f t="shared" si="4"/>
        <v>46661</v>
      </c>
      <c r="BS97" s="18">
        <f t="shared" si="4"/>
        <v>46692</v>
      </c>
      <c r="BT97" s="18">
        <f t="shared" si="4"/>
        <v>46722</v>
      </c>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row>
    <row r="98" spans="1:141">
      <c r="H98" s="2" t="s">
        <v>315</v>
      </c>
      <c r="I98" s="2"/>
      <c r="J98" s="2"/>
      <c r="K98" s="2"/>
      <c r="L98" s="2"/>
      <c r="M98" s="356">
        <f>+Salaries!H65</f>
        <v>0</v>
      </c>
      <c r="N98" s="356">
        <f>+Salaries!I65</f>
        <v>0</v>
      </c>
      <c r="O98" s="356">
        <f>+Salaries!J65</f>
        <v>0</v>
      </c>
      <c r="P98" s="356">
        <f>+Salaries!K65</f>
        <v>0</v>
      </c>
      <c r="Q98" s="356">
        <f>+Salaries!L65</f>
        <v>0</v>
      </c>
      <c r="R98" s="356">
        <f>+Salaries!M65</f>
        <v>1875</v>
      </c>
      <c r="S98" s="356">
        <f>+Salaries!N65</f>
        <v>6875</v>
      </c>
      <c r="T98" s="356">
        <f>+Salaries!O65</f>
        <v>6875</v>
      </c>
      <c r="U98" s="356">
        <f>+Salaries!P65</f>
        <v>6875</v>
      </c>
      <c r="V98" s="356">
        <f>+Salaries!Q65</f>
        <v>20875</v>
      </c>
      <c r="W98" s="356">
        <f>+Salaries!R65</f>
        <v>20875</v>
      </c>
      <c r="X98" s="356">
        <f>+Salaries!S65</f>
        <v>28687.5</v>
      </c>
      <c r="Y98" s="356">
        <f>+Salaries!T65</f>
        <v>28687.5</v>
      </c>
      <c r="Z98" s="356">
        <f>+Salaries!U65</f>
        <v>28687.5</v>
      </c>
      <c r="AA98" s="356">
        <f>+Salaries!V65</f>
        <v>30562.5</v>
      </c>
      <c r="AB98" s="356">
        <f>+Salaries!W65</f>
        <v>36291.666666666672</v>
      </c>
      <c r="AC98" s="356">
        <f>+Salaries!X65</f>
        <v>36291.666666666672</v>
      </c>
      <c r="AD98" s="356">
        <f>+Salaries!Y65</f>
        <v>39916.666666666672</v>
      </c>
      <c r="AE98" s="356">
        <f>+Salaries!Z65</f>
        <v>39916.666666666672</v>
      </c>
      <c r="AF98" s="356">
        <f>+Salaries!AA65</f>
        <v>39916.666666666672</v>
      </c>
      <c r="AG98" s="356">
        <f>+Salaries!AB65</f>
        <v>39916.666666666672</v>
      </c>
      <c r="AH98" s="356">
        <f>+Salaries!AC65</f>
        <v>39916.666666666672</v>
      </c>
      <c r="AI98" s="356">
        <f>+Salaries!AD65</f>
        <v>39916.666666666672</v>
      </c>
      <c r="AJ98" s="356">
        <f>+Salaries!AE65</f>
        <v>39916.666666666672</v>
      </c>
      <c r="AK98" s="356">
        <f>+Salaries!AF65</f>
        <v>39916.666666666672</v>
      </c>
      <c r="AL98" s="356">
        <f>+Salaries!AG65</f>
        <v>39916.666666666672</v>
      </c>
      <c r="AM98" s="356">
        <f>+Salaries!AH65</f>
        <v>39916.666666666672</v>
      </c>
      <c r="AN98" s="356">
        <f>+Salaries!AI65</f>
        <v>58666.666666666672</v>
      </c>
      <c r="AO98" s="356">
        <f>+Salaries!AJ65</f>
        <v>58666.666666666672</v>
      </c>
      <c r="AP98" s="356">
        <f>+Salaries!AK65</f>
        <v>58666.666666666672</v>
      </c>
      <c r="AQ98" s="356">
        <f>+Salaries!AL65</f>
        <v>58666.666666666672</v>
      </c>
      <c r="AR98" s="356">
        <f>+Salaries!AM65</f>
        <v>58666.666666666672</v>
      </c>
      <c r="AS98" s="356">
        <f>+Salaries!AN65</f>
        <v>58666.666666666672</v>
      </c>
      <c r="AT98" s="356">
        <f>+Salaries!AO65</f>
        <v>58666.666666666672</v>
      </c>
      <c r="AU98" s="356">
        <f>+Salaries!AP65</f>
        <v>63875.000000000007</v>
      </c>
      <c r="AV98" s="356">
        <f>+Salaries!AQ65</f>
        <v>63875.000000000007</v>
      </c>
      <c r="AW98" s="356">
        <f>+Salaries!AR65</f>
        <v>67000</v>
      </c>
      <c r="AX98" s="356">
        <f>+Salaries!AS65</f>
        <v>69083.333333333343</v>
      </c>
      <c r="AY98" s="356">
        <f>+Salaries!AT65</f>
        <v>69083.333333333343</v>
      </c>
      <c r="AZ98" s="356">
        <f>+Salaries!AU65</f>
        <v>69083.333333333343</v>
      </c>
      <c r="BA98" s="356">
        <f>+Salaries!AV65</f>
        <v>69083.333333333343</v>
      </c>
      <c r="BB98" s="356">
        <f>+Salaries!AW65</f>
        <v>85666.666666666672</v>
      </c>
      <c r="BC98" s="356">
        <f>+Salaries!AX65</f>
        <v>85666.666666666672</v>
      </c>
      <c r="BD98" s="356">
        <f>+Salaries!AY65</f>
        <v>87750</v>
      </c>
      <c r="BE98" s="356">
        <f>+Salaries!AZ65</f>
        <v>87750</v>
      </c>
      <c r="BF98" s="356">
        <f>+Salaries!BA65</f>
        <v>87750</v>
      </c>
      <c r="BG98" s="356">
        <f>+Salaries!BB65</f>
        <v>91916.666666666672</v>
      </c>
      <c r="BH98" s="356">
        <f>+Salaries!BC65</f>
        <v>94000</v>
      </c>
      <c r="BI98" s="356">
        <f>+Salaries!BD65</f>
        <v>94000</v>
      </c>
      <c r="BJ98" s="356">
        <f>+Salaries!BE65</f>
        <v>94000</v>
      </c>
      <c r="BK98" s="356">
        <f>+Salaries!BF65</f>
        <v>94000</v>
      </c>
      <c r="BL98" s="356">
        <f>+Salaries!BG65</f>
        <v>94000</v>
      </c>
      <c r="BM98" s="356">
        <f>+Salaries!BH65</f>
        <v>94000</v>
      </c>
      <c r="BN98" s="356">
        <f>+Salaries!BI65</f>
        <v>108583.33333333333</v>
      </c>
      <c r="BO98" s="356">
        <f>+Salaries!BJ65</f>
        <v>108583.33333333333</v>
      </c>
      <c r="BP98" s="356">
        <f>+Salaries!BK65</f>
        <v>108583.33333333333</v>
      </c>
      <c r="BQ98" s="356">
        <f>+Salaries!BL65</f>
        <v>108583.33333333333</v>
      </c>
      <c r="BR98" s="356">
        <f>+Salaries!BM65</f>
        <v>108583.33333333333</v>
      </c>
      <c r="BS98" s="356">
        <f>+Salaries!BN65</f>
        <v>108583.33333333333</v>
      </c>
      <c r="BT98" s="356">
        <f>+Salaries!BO65</f>
        <v>112750</v>
      </c>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row>
    <row r="99" spans="1:141">
      <c r="H99" s="2" t="s">
        <v>316</v>
      </c>
      <c r="I99" s="2"/>
      <c r="J99" s="2"/>
      <c r="K99" s="2"/>
      <c r="L99" s="2"/>
      <c r="M99" s="356">
        <f>+Overheads!F171</f>
        <v>4636.666666666667</v>
      </c>
      <c r="N99" s="356">
        <f>+Overheads!G171</f>
        <v>4636.666666666667</v>
      </c>
      <c r="O99" s="356">
        <f>+Overheads!H171</f>
        <v>4636.666666666667</v>
      </c>
      <c r="P99" s="356">
        <f>+Overheads!I171</f>
        <v>25036.666666666668</v>
      </c>
      <c r="Q99" s="356">
        <f>+Overheads!J171</f>
        <v>32036.666666666668</v>
      </c>
      <c r="R99" s="356">
        <f>+Overheads!K171</f>
        <v>34036.666666666664</v>
      </c>
      <c r="S99" s="356">
        <f>+Overheads!L171</f>
        <v>34036.666666666664</v>
      </c>
      <c r="T99" s="356">
        <f>+Overheads!M171</f>
        <v>35120</v>
      </c>
      <c r="U99" s="356">
        <f>+Overheads!N171</f>
        <v>35120</v>
      </c>
      <c r="V99" s="356">
        <f>+Overheads!O171</f>
        <v>35120</v>
      </c>
      <c r="W99" s="356">
        <f>+Overheads!P171</f>
        <v>35620</v>
      </c>
      <c r="X99" s="356">
        <f>+Overheads!Q171</f>
        <v>37620</v>
      </c>
      <c r="Y99" s="356">
        <f>+Overheads!R171</f>
        <v>61820</v>
      </c>
      <c r="Z99" s="356">
        <f>+Overheads!S171</f>
        <v>61820</v>
      </c>
      <c r="AA99" s="356">
        <f>+Overheads!T171</f>
        <v>61820</v>
      </c>
      <c r="AB99" s="356">
        <f>+Overheads!U171</f>
        <v>62620</v>
      </c>
      <c r="AC99" s="356">
        <f>+Overheads!V171</f>
        <v>62620</v>
      </c>
      <c r="AD99" s="356">
        <f>+Overheads!W171</f>
        <v>62620</v>
      </c>
      <c r="AE99" s="356">
        <f>+Overheads!X171</f>
        <v>62620</v>
      </c>
      <c r="AF99" s="356">
        <f>+Overheads!Y171</f>
        <v>63370</v>
      </c>
      <c r="AG99" s="356">
        <f>+Overheads!Z171</f>
        <v>62370</v>
      </c>
      <c r="AH99" s="356">
        <f>+Overheads!AA171</f>
        <v>62370</v>
      </c>
      <c r="AI99" s="356">
        <f>+Overheads!AB171</f>
        <v>62370</v>
      </c>
      <c r="AJ99" s="356">
        <f>+Overheads!AC171</f>
        <v>63370</v>
      </c>
      <c r="AK99" s="356">
        <f>+Overheads!AD171</f>
        <v>83470</v>
      </c>
      <c r="AL99" s="356">
        <f>+Overheads!AE171</f>
        <v>78470</v>
      </c>
      <c r="AM99" s="356">
        <f>+Overheads!AF171</f>
        <v>78470</v>
      </c>
      <c r="AN99" s="356">
        <f>+Overheads!AG171</f>
        <v>80070</v>
      </c>
      <c r="AO99" s="356">
        <f>+Overheads!AH171</f>
        <v>80070</v>
      </c>
      <c r="AP99" s="356">
        <f>+Overheads!AI171</f>
        <v>80070</v>
      </c>
      <c r="AQ99" s="356">
        <f>+Overheads!AJ171</f>
        <v>80070</v>
      </c>
      <c r="AR99" s="356">
        <f>+Overheads!AK171</f>
        <v>80070</v>
      </c>
      <c r="AS99" s="356">
        <f>+Overheads!AL171</f>
        <v>80070</v>
      </c>
      <c r="AT99" s="356">
        <f>+Overheads!AM171</f>
        <v>80070</v>
      </c>
      <c r="AU99" s="356">
        <f>+Overheads!AN171</f>
        <v>80070</v>
      </c>
      <c r="AV99" s="356">
        <f>+Overheads!AO171</f>
        <v>80070</v>
      </c>
      <c r="AW99" s="356">
        <f>+Overheads!AP171</f>
        <v>100270</v>
      </c>
      <c r="AX99" s="356">
        <f>+Overheads!AQ171</f>
        <v>95270</v>
      </c>
      <c r="AY99" s="356">
        <f>+Overheads!AR171</f>
        <v>95270</v>
      </c>
      <c r="AZ99" s="356">
        <f>+Overheads!AS171</f>
        <v>98470</v>
      </c>
      <c r="BA99" s="356">
        <f>+Overheads!AT171</f>
        <v>98470</v>
      </c>
      <c r="BB99" s="356">
        <f>+Overheads!AU171</f>
        <v>98470</v>
      </c>
      <c r="BC99" s="356">
        <f>+Overheads!AV171</f>
        <v>98470</v>
      </c>
      <c r="BD99" s="356">
        <f>+Overheads!AW171</f>
        <v>98470</v>
      </c>
      <c r="BE99" s="356">
        <f>+Overheads!AX171</f>
        <v>98470</v>
      </c>
      <c r="BF99" s="356">
        <f>+Overheads!AY171</f>
        <v>98470</v>
      </c>
      <c r="BG99" s="356">
        <f>+Overheads!AZ171</f>
        <v>98470</v>
      </c>
      <c r="BH99" s="356">
        <f>+Overheads!BA171</f>
        <v>98470</v>
      </c>
      <c r="BI99" s="356">
        <f>+Overheads!BB171</f>
        <v>127070</v>
      </c>
      <c r="BJ99" s="356">
        <f>+Overheads!BC171</f>
        <v>122070</v>
      </c>
      <c r="BK99" s="356">
        <f>+Overheads!BD171</f>
        <v>122070</v>
      </c>
      <c r="BL99" s="356">
        <f>+Overheads!BE171</f>
        <v>124670</v>
      </c>
      <c r="BM99" s="356">
        <f>+Overheads!BF171</f>
        <v>124670</v>
      </c>
      <c r="BN99" s="356">
        <f>+Overheads!BG171</f>
        <v>124670</v>
      </c>
      <c r="BO99" s="356">
        <f>+Overheads!BH171</f>
        <v>124670</v>
      </c>
      <c r="BP99" s="356">
        <f>+Overheads!BI171</f>
        <v>124670</v>
      </c>
      <c r="BQ99" s="356">
        <f>+Overheads!BJ171</f>
        <v>124670</v>
      </c>
      <c r="BR99" s="356">
        <f>+Overheads!BK171</f>
        <v>124670</v>
      </c>
      <c r="BS99" s="356">
        <f>+Overheads!BL171</f>
        <v>124670</v>
      </c>
      <c r="BT99" s="356">
        <f>+Overheads!BM171</f>
        <v>126670</v>
      </c>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row>
    <row r="100" spans="1:141">
      <c r="H100" s="15" t="s">
        <v>81</v>
      </c>
      <c r="I100" s="2"/>
      <c r="J100" s="2"/>
      <c r="K100" s="2"/>
      <c r="L100" s="2"/>
      <c r="M100" s="341">
        <f>M99+M98</f>
        <v>4636.666666666667</v>
      </c>
      <c r="N100" s="341">
        <f t="shared" ref="N100:BT100" si="5">N99+N98</f>
        <v>4636.666666666667</v>
      </c>
      <c r="O100" s="341">
        <f t="shared" si="5"/>
        <v>4636.666666666667</v>
      </c>
      <c r="P100" s="341">
        <f t="shared" si="5"/>
        <v>25036.666666666668</v>
      </c>
      <c r="Q100" s="341">
        <f t="shared" si="5"/>
        <v>32036.666666666668</v>
      </c>
      <c r="R100" s="341">
        <f t="shared" si="5"/>
        <v>35911.666666666664</v>
      </c>
      <c r="S100" s="341">
        <f t="shared" si="5"/>
        <v>40911.666666666664</v>
      </c>
      <c r="T100" s="341">
        <f t="shared" si="5"/>
        <v>41995</v>
      </c>
      <c r="U100" s="341">
        <f t="shared" si="5"/>
        <v>41995</v>
      </c>
      <c r="V100" s="341">
        <f t="shared" si="5"/>
        <v>55995</v>
      </c>
      <c r="W100" s="341">
        <f t="shared" si="5"/>
        <v>56495</v>
      </c>
      <c r="X100" s="341">
        <f t="shared" si="5"/>
        <v>66307.5</v>
      </c>
      <c r="Y100" s="341">
        <f t="shared" si="5"/>
        <v>90507.5</v>
      </c>
      <c r="Z100" s="341">
        <f t="shared" si="5"/>
        <v>90507.5</v>
      </c>
      <c r="AA100" s="341">
        <f t="shared" si="5"/>
        <v>92382.5</v>
      </c>
      <c r="AB100" s="341">
        <f t="shared" si="5"/>
        <v>98911.666666666672</v>
      </c>
      <c r="AC100" s="341">
        <f t="shared" si="5"/>
        <v>98911.666666666672</v>
      </c>
      <c r="AD100" s="341">
        <f t="shared" si="5"/>
        <v>102536.66666666667</v>
      </c>
      <c r="AE100" s="341">
        <f t="shared" si="5"/>
        <v>102536.66666666667</v>
      </c>
      <c r="AF100" s="341">
        <f t="shared" si="5"/>
        <v>103286.66666666667</v>
      </c>
      <c r="AG100" s="341">
        <f t="shared" si="5"/>
        <v>102286.66666666667</v>
      </c>
      <c r="AH100" s="341">
        <f t="shared" si="5"/>
        <v>102286.66666666667</v>
      </c>
      <c r="AI100" s="341">
        <f t="shared" si="5"/>
        <v>102286.66666666667</v>
      </c>
      <c r="AJ100" s="341">
        <f t="shared" si="5"/>
        <v>103286.66666666667</v>
      </c>
      <c r="AK100" s="341">
        <f t="shared" si="5"/>
        <v>123386.66666666667</v>
      </c>
      <c r="AL100" s="341">
        <f t="shared" si="5"/>
        <v>118386.66666666667</v>
      </c>
      <c r="AM100" s="341">
        <f t="shared" si="5"/>
        <v>118386.66666666667</v>
      </c>
      <c r="AN100" s="341">
        <f t="shared" si="5"/>
        <v>138736.66666666669</v>
      </c>
      <c r="AO100" s="341">
        <f t="shared" si="5"/>
        <v>138736.66666666669</v>
      </c>
      <c r="AP100" s="341">
        <f t="shared" si="5"/>
        <v>138736.66666666669</v>
      </c>
      <c r="AQ100" s="341">
        <f t="shared" si="5"/>
        <v>138736.66666666669</v>
      </c>
      <c r="AR100" s="341">
        <f t="shared" si="5"/>
        <v>138736.66666666669</v>
      </c>
      <c r="AS100" s="341">
        <f t="shared" si="5"/>
        <v>138736.66666666669</v>
      </c>
      <c r="AT100" s="341">
        <f t="shared" si="5"/>
        <v>138736.66666666669</v>
      </c>
      <c r="AU100" s="341">
        <f t="shared" si="5"/>
        <v>143945</v>
      </c>
      <c r="AV100" s="341">
        <f t="shared" si="5"/>
        <v>143945</v>
      </c>
      <c r="AW100" s="341">
        <f t="shared" si="5"/>
        <v>167270</v>
      </c>
      <c r="AX100" s="341">
        <f t="shared" si="5"/>
        <v>164353.33333333334</v>
      </c>
      <c r="AY100" s="341">
        <f t="shared" si="5"/>
        <v>164353.33333333334</v>
      </c>
      <c r="AZ100" s="341">
        <f t="shared" si="5"/>
        <v>167553.33333333334</v>
      </c>
      <c r="BA100" s="341">
        <f t="shared" si="5"/>
        <v>167553.33333333334</v>
      </c>
      <c r="BB100" s="341">
        <f t="shared" si="5"/>
        <v>184136.66666666669</v>
      </c>
      <c r="BC100" s="341">
        <f t="shared" si="5"/>
        <v>184136.66666666669</v>
      </c>
      <c r="BD100" s="341">
        <f t="shared" si="5"/>
        <v>186220</v>
      </c>
      <c r="BE100" s="341">
        <f t="shared" si="5"/>
        <v>186220</v>
      </c>
      <c r="BF100" s="341">
        <f t="shared" si="5"/>
        <v>186220</v>
      </c>
      <c r="BG100" s="341">
        <f t="shared" si="5"/>
        <v>190386.66666666669</v>
      </c>
      <c r="BH100" s="341">
        <f t="shared" si="5"/>
        <v>192470</v>
      </c>
      <c r="BI100" s="341">
        <f t="shared" si="5"/>
        <v>221070</v>
      </c>
      <c r="BJ100" s="341">
        <f t="shared" si="5"/>
        <v>216070</v>
      </c>
      <c r="BK100" s="341">
        <f t="shared" si="5"/>
        <v>216070</v>
      </c>
      <c r="BL100" s="341">
        <f t="shared" si="5"/>
        <v>218670</v>
      </c>
      <c r="BM100" s="341">
        <f t="shared" si="5"/>
        <v>218670</v>
      </c>
      <c r="BN100" s="341">
        <f t="shared" si="5"/>
        <v>233253.33333333331</v>
      </c>
      <c r="BO100" s="341">
        <f t="shared" si="5"/>
        <v>233253.33333333331</v>
      </c>
      <c r="BP100" s="341">
        <f t="shared" si="5"/>
        <v>233253.33333333331</v>
      </c>
      <c r="BQ100" s="341">
        <f t="shared" si="5"/>
        <v>233253.33333333331</v>
      </c>
      <c r="BR100" s="341">
        <f t="shared" si="5"/>
        <v>233253.33333333331</v>
      </c>
      <c r="BS100" s="341">
        <f t="shared" si="5"/>
        <v>233253.33333333331</v>
      </c>
      <c r="BT100" s="341">
        <f t="shared" si="5"/>
        <v>239420</v>
      </c>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row>
    <row r="101" spans="1:141">
      <c r="H101" s="2"/>
      <c r="I101" s="2"/>
      <c r="J101" s="2"/>
      <c r="K101" s="2"/>
      <c r="L101" s="2"/>
      <c r="M101" s="356"/>
      <c r="N101" s="356"/>
      <c r="O101" s="356"/>
      <c r="P101" s="356"/>
      <c r="Q101" s="356"/>
      <c r="R101" s="356"/>
      <c r="S101" s="356"/>
      <c r="T101" s="356"/>
      <c r="U101" s="356"/>
      <c r="V101" s="356"/>
      <c r="W101" s="356"/>
      <c r="X101" s="356"/>
      <c r="Y101" s="356"/>
      <c r="Z101" s="356"/>
      <c r="AA101" s="356"/>
      <c r="AB101" s="356"/>
      <c r="AC101" s="356"/>
      <c r="AD101" s="356"/>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356"/>
      <c r="BA101" s="356"/>
      <c r="BB101" s="356"/>
      <c r="BC101" s="356"/>
      <c r="BD101" s="356"/>
      <c r="BE101" s="356"/>
      <c r="BF101" s="356"/>
      <c r="BG101" s="356"/>
      <c r="BH101" s="356"/>
      <c r="BI101" s="356"/>
      <c r="BJ101" s="356"/>
      <c r="BK101" s="356"/>
      <c r="BL101" s="356"/>
      <c r="BM101" s="356"/>
      <c r="BN101" s="356"/>
      <c r="BO101" s="356"/>
      <c r="BP101" s="356"/>
      <c r="BQ101" s="356"/>
      <c r="BR101" s="356"/>
      <c r="BS101" s="356"/>
      <c r="BT101" s="356"/>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row>
    <row r="102" spans="1:141">
      <c r="H102" s="2"/>
      <c r="I102" s="2"/>
      <c r="J102" s="2"/>
      <c r="K102" s="2"/>
      <c r="L102" s="2"/>
      <c r="M102" s="356"/>
      <c r="N102" s="356"/>
      <c r="O102" s="356"/>
      <c r="P102" s="356"/>
      <c r="Q102" s="356"/>
      <c r="R102" s="356"/>
      <c r="S102" s="356"/>
      <c r="T102" s="356"/>
      <c r="U102" s="356"/>
      <c r="V102" s="356"/>
      <c r="W102" s="356"/>
      <c r="X102" s="356"/>
      <c r="Y102" s="356"/>
      <c r="Z102" s="356"/>
      <c r="AA102" s="356"/>
      <c r="AB102" s="356"/>
      <c r="AC102" s="356"/>
      <c r="AD102" s="356"/>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356"/>
      <c r="BA102" s="356"/>
      <c r="BB102" s="356"/>
      <c r="BC102" s="356"/>
      <c r="BD102" s="356"/>
      <c r="BE102" s="356"/>
      <c r="BF102" s="356"/>
      <c r="BG102" s="356"/>
      <c r="BH102" s="356"/>
      <c r="BI102" s="356"/>
      <c r="BJ102" s="356"/>
      <c r="BK102" s="356"/>
      <c r="BL102" s="356"/>
      <c r="BM102" s="356"/>
      <c r="BN102" s="356"/>
      <c r="BO102" s="356"/>
      <c r="BP102" s="356"/>
      <c r="BQ102" s="356"/>
      <c r="BR102" s="356"/>
      <c r="BS102" s="356"/>
      <c r="BT102" s="356"/>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row>
    <row r="103" spans="1:141">
      <c r="H103" s="2" t="s">
        <v>317</v>
      </c>
      <c r="I103" s="2"/>
      <c r="J103" s="2"/>
      <c r="K103" s="2"/>
      <c r="L103" s="2"/>
      <c r="M103" s="341">
        <f>+M85-M100</f>
        <v>-4636.666666666667</v>
      </c>
      <c r="N103" s="341">
        <f t="shared" ref="N103:BT103" si="6">+N85-N100</f>
        <v>-4636.666666666667</v>
      </c>
      <c r="O103" s="341">
        <f t="shared" si="6"/>
        <v>-4636.666666666667</v>
      </c>
      <c r="P103" s="341">
        <f t="shared" si="6"/>
        <v>-25036.666666666668</v>
      </c>
      <c r="Q103" s="341">
        <f t="shared" si="6"/>
        <v>-32036.666666666668</v>
      </c>
      <c r="R103" s="341">
        <f t="shared" si="6"/>
        <v>-35911.666666666664</v>
      </c>
      <c r="S103" s="341">
        <f t="shared" si="6"/>
        <v>-40911.666666666664</v>
      </c>
      <c r="T103" s="341">
        <f t="shared" si="6"/>
        <v>-41995</v>
      </c>
      <c r="U103" s="341">
        <f t="shared" si="6"/>
        <v>-42924.916666666664</v>
      </c>
      <c r="V103" s="341">
        <f t="shared" si="6"/>
        <v>-56860.666666666664</v>
      </c>
      <c r="W103" s="341">
        <f t="shared" si="6"/>
        <v>-57215.383333333331</v>
      </c>
      <c r="X103" s="341">
        <f t="shared" si="6"/>
        <v>-64162.324999999997</v>
      </c>
      <c r="Y103" s="341">
        <f t="shared" si="6"/>
        <v>-85309.180583333335</v>
      </c>
      <c r="Z103" s="341">
        <f t="shared" si="6"/>
        <v>-84429.804545833336</v>
      </c>
      <c r="AA103" s="341">
        <f t="shared" si="6"/>
        <v>-85201.058699791669</v>
      </c>
      <c r="AB103" s="341">
        <f t="shared" si="6"/>
        <v>-90312.796537447924</v>
      </c>
      <c r="AC103" s="341">
        <f t="shared" si="6"/>
        <v>-84636.696007253646</v>
      </c>
      <c r="AD103" s="341">
        <f t="shared" si="6"/>
        <v>-85245.450581509664</v>
      </c>
      <c r="AE103" s="341">
        <f t="shared" si="6"/>
        <v>-81035.704445201147</v>
      </c>
      <c r="AF103" s="341">
        <f t="shared" si="6"/>
        <v>-71938.03955220546</v>
      </c>
      <c r="AG103" s="341">
        <f t="shared" si="6"/>
        <v>-68094.944736367761</v>
      </c>
      <c r="AH103" s="341">
        <f t="shared" si="6"/>
        <v>-65172.845083726701</v>
      </c>
      <c r="AI103" s="341">
        <f t="shared" si="6"/>
        <v>-54443.389092840989</v>
      </c>
      <c r="AJ103" s="341">
        <f t="shared" si="6"/>
        <v>-51227.583811237106</v>
      </c>
      <c r="AK103" s="341">
        <f t="shared" si="6"/>
        <v>-66728.624125261791</v>
      </c>
      <c r="AL103" s="341">
        <f t="shared" si="6"/>
        <v>-56710.115900667297</v>
      </c>
      <c r="AM103" s="341">
        <f t="shared" si="6"/>
        <v>-51232.121655090683</v>
      </c>
      <c r="AN103" s="341">
        <f t="shared" si="6"/>
        <v>-65600.811026507581</v>
      </c>
      <c r="AO103" s="341">
        <f t="shared" si="6"/>
        <v>-59068.076528694859</v>
      </c>
      <c r="AP103" s="341">
        <f t="shared" si="6"/>
        <v>-51931.111134411025</v>
      </c>
      <c r="AQ103" s="341">
        <f t="shared" si="6"/>
        <v>-44131.943881674466</v>
      </c>
      <c r="AR103" s="341">
        <f t="shared" si="6"/>
        <v>-35606.929318688752</v>
      </c>
      <c r="AS103" s="341">
        <f t="shared" si="6"/>
        <v>-26286.186185180093</v>
      </c>
      <c r="AT103" s="341">
        <f t="shared" si="6"/>
        <v>-16092.980268385028</v>
      </c>
      <c r="AU103" s="341">
        <f t="shared" si="6"/>
        <v>-10151.37919981149</v>
      </c>
      <c r="AV103" s="341">
        <f t="shared" si="6"/>
        <v>2047.8269303900306</v>
      </c>
      <c r="AW103" s="341">
        <f t="shared" si="6"/>
        <v>-7927.0541238792066</v>
      </c>
      <c r="AX103" s="341">
        <f t="shared" si="6"/>
        <v>9602.2851957259118</v>
      </c>
      <c r="AY103" s="341">
        <f t="shared" si="6"/>
        <v>25600.144017224549</v>
      </c>
      <c r="AZ103" s="341">
        <f t="shared" si="6"/>
        <v>39917.903569302638</v>
      </c>
      <c r="BA103" s="341">
        <f t="shared" si="6"/>
        <v>59103.559667439637</v>
      </c>
      <c r="BB103" s="341">
        <f t="shared" si="6"/>
        <v>63536.374662450748</v>
      </c>
      <c r="BC103" s="341">
        <f t="shared" si="6"/>
        <v>86561.660775042954</v>
      </c>
      <c r="BD103" s="341">
        <f t="shared" si="6"/>
        <v>109709.04126454511</v>
      </c>
      <c r="BE103" s="341">
        <f t="shared" si="6"/>
        <v>137360.8705235974</v>
      </c>
      <c r="BF103" s="341">
        <f t="shared" si="6"/>
        <v>167670.82896518463</v>
      </c>
      <c r="BG103" s="341">
        <f t="shared" si="6"/>
        <v>196732.71015372541</v>
      </c>
      <c r="BH103" s="341">
        <f t="shared" si="6"/>
        <v>231082.75270905485</v>
      </c>
      <c r="BI103" s="341">
        <f t="shared" si="6"/>
        <v>242435.53809691482</v>
      </c>
      <c r="BJ103" s="341">
        <f t="shared" si="6"/>
        <v>291253.4775294087</v>
      </c>
      <c r="BK103" s="341">
        <f t="shared" si="6"/>
        <v>339316.58018629206</v>
      </c>
      <c r="BL103" s="341">
        <f t="shared" si="6"/>
        <v>389442.5308540609</v>
      </c>
      <c r="BM103" s="341">
        <f t="shared" si="6"/>
        <v>447290.44122106361</v>
      </c>
      <c r="BN103" s="341">
        <f t="shared" si="6"/>
        <v>496181.64215551299</v>
      </c>
      <c r="BO103" s="341">
        <f t="shared" si="6"/>
        <v>565837.55435735802</v>
      </c>
      <c r="BP103" s="341">
        <f t="shared" si="6"/>
        <v>642284.67851203517</v>
      </c>
      <c r="BQ103" s="341">
        <f t="shared" si="6"/>
        <v>726193.41685146047</v>
      </c>
      <c r="BR103" s="341">
        <f t="shared" si="6"/>
        <v>818300.7758825731</v>
      </c>
      <c r="BS103" s="341">
        <f t="shared" si="6"/>
        <v>919417.00501742843</v>
      </c>
      <c r="BT103" s="341">
        <f t="shared" si="6"/>
        <v>1024266.2313097659</v>
      </c>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row>
    <row r="104" spans="1:141">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row>
    <row r="105" spans="1:141" s="356" customFormat="1">
      <c r="A105" s="1"/>
      <c r="B105" s="2"/>
      <c r="C105" s="1"/>
      <c r="D105" s="1"/>
      <c r="E105" s="3"/>
      <c r="F105" s="1"/>
      <c r="G105" s="1"/>
      <c r="H105" s="2" t="s">
        <v>319</v>
      </c>
      <c r="I105" s="2"/>
      <c r="J105" s="2"/>
      <c r="K105" s="2"/>
      <c r="L105" s="2"/>
      <c r="M105" s="2"/>
      <c r="N105" s="2"/>
      <c r="O105" s="2"/>
      <c r="P105" s="2"/>
      <c r="Q105" s="2"/>
      <c r="R105" s="2"/>
      <c r="S105" s="2"/>
      <c r="T105" s="341"/>
      <c r="Y105" s="341">
        <f>+-CAPEX!F15</f>
        <v>-10000</v>
      </c>
      <c r="AF105" s="341">
        <f>+-CAPEX!G15</f>
        <v>-10000</v>
      </c>
      <c r="AR105" s="341">
        <f>+-CAPEX!H15</f>
        <v>-5000</v>
      </c>
    </row>
    <row r="106" spans="1:141" s="356" customFormat="1">
      <c r="A106" s="1"/>
      <c r="B106" s="2"/>
      <c r="C106" s="1"/>
      <c r="D106" s="1"/>
      <c r="E106" s="3"/>
      <c r="F106" s="1"/>
      <c r="G106" s="1"/>
      <c r="H106" s="2"/>
      <c r="I106" s="2"/>
      <c r="J106" s="2"/>
      <c r="K106" s="2"/>
      <c r="L106" s="2"/>
      <c r="M106" s="2"/>
      <c r="N106" s="2"/>
      <c r="O106" s="2"/>
      <c r="P106" s="2"/>
      <c r="Q106" s="2"/>
      <c r="R106" s="2"/>
      <c r="S106" s="2"/>
      <c r="T106" s="341"/>
      <c r="Y106" s="341"/>
      <c r="AB106" s="356">
        <f>+Loan!B25</f>
        <v>4</v>
      </c>
      <c r="AF106" s="341"/>
      <c r="AH106" s="356">
        <f>IF('Plan Income Statement'!D1="Worst",Support!AO5*Loan!L39,0)</f>
        <v>0</v>
      </c>
      <c r="AR106" s="341">
        <f>+IF('Plan Income Statement'!D1="Worst",-110000,-Loan!B37)</f>
        <v>0</v>
      </c>
      <c r="AW106" s="341">
        <f>+IF('Plan Income Statement'!D1="Worst",-Loan!C37-'P&amp;L'!AR106,0)</f>
        <v>0</v>
      </c>
    </row>
    <row r="107" spans="1:141">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row>
    <row r="108" spans="1:141">
      <c r="H108" s="2" t="s">
        <v>318</v>
      </c>
      <c r="I108" s="2"/>
      <c r="J108" s="2"/>
      <c r="K108" s="2"/>
      <c r="L108" s="2"/>
      <c r="M108" s="2"/>
      <c r="N108" s="2"/>
      <c r="O108" s="2"/>
      <c r="P108" s="2"/>
      <c r="Q108" s="2"/>
      <c r="R108" s="2"/>
      <c r="S108" s="357"/>
      <c r="T108" s="341"/>
      <c r="U108" s="341"/>
      <c r="V108" s="341"/>
      <c r="W108" s="341"/>
      <c r="X108" s="341"/>
      <c r="Y108" s="341"/>
      <c r="Z108" s="341"/>
      <c r="AA108" s="341"/>
      <c r="AB108" s="341"/>
      <c r="AC108" s="341"/>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1"/>
      <c r="AY108" s="341"/>
      <c r="AZ108" s="341"/>
      <c r="BA108" s="341"/>
      <c r="BB108" s="341"/>
      <c r="BC108" s="341"/>
      <c r="BD108" s="341"/>
      <c r="BE108" s="341"/>
      <c r="BF108" s="341"/>
      <c r="BG108" s="341"/>
      <c r="BH108" s="341"/>
      <c r="BI108" s="341"/>
      <c r="BJ108" s="341"/>
      <c r="BK108" s="341"/>
      <c r="BL108" s="341"/>
      <c r="BM108" s="341"/>
      <c r="BN108" s="341"/>
      <c r="BO108" s="341"/>
      <c r="BP108" s="341"/>
      <c r="BQ108" s="341"/>
      <c r="BR108" s="341"/>
      <c r="BS108" s="341"/>
      <c r="BT108" s="341"/>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row>
    <row r="109" spans="1:141">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row>
    <row r="110" spans="1:141">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row>
    <row r="111" spans="1:141">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row>
    <row r="112" spans="1:141">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row>
    <row r="113" spans="8:141">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row>
    <row r="114" spans="8:141">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row>
    <row r="115" spans="8:141">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row>
    <row r="116" spans="8:141">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row>
    <row r="117" spans="8:141">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row>
    <row r="118" spans="8:141">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row>
    <row r="119" spans="8:141">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row>
    <row r="120" spans="8:141">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row>
    <row r="121" spans="8:141">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row>
    <row r="122" spans="8:141">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row>
    <row r="123" spans="8:141">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row>
    <row r="124" spans="8:141">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row>
    <row r="125" spans="8:141">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row>
    <row r="126" spans="8:141">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row>
    <row r="127" spans="8:141">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row>
    <row r="128" spans="8:141">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row>
    <row r="129" spans="8:141">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row>
    <row r="130" spans="8:141">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row>
    <row r="131" spans="8:141">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row>
    <row r="132" spans="8:141">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row>
    <row r="133" spans="8:141">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row>
    <row r="134" spans="8:141">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row>
    <row r="135" spans="8:141">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row>
    <row r="136" spans="8:141">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row>
    <row r="137" spans="8:141">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row>
    <row r="138" spans="8:141">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row>
    <row r="139" spans="8:141">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row>
    <row r="140" spans="8:141">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row>
    <row r="141" spans="8:141">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row>
    <row r="142" spans="8:141">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row>
    <row r="143" spans="8:141">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row>
    <row r="144" spans="8:141">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row>
    <row r="145" spans="8:141">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row>
    <row r="146" spans="8:141">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row>
    <row r="147" spans="8:141">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row>
    <row r="148" spans="8:141">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row>
    <row r="149" spans="8:141">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row>
    <row r="150" spans="8:141">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row>
    <row r="151" spans="8:141">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row>
    <row r="152" spans="8:141">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row>
    <row r="153" spans="8:141">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row>
    <row r="154" spans="8:141">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row>
    <row r="155" spans="8:141">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row>
    <row r="156" spans="8:141">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row>
    <row r="157" spans="8:141">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row>
    <row r="158" spans="8:141">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row>
    <row r="159" spans="8:141">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row>
    <row r="160" spans="8:141">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row>
    <row r="161" spans="8:141">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row>
    <row r="162" spans="8:141">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row>
    <row r="163" spans="8:141">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row>
    <row r="164" spans="8:141">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row>
    <row r="165" spans="8:141">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row>
    <row r="166" spans="8:141">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row>
    <row r="167" spans="8:141">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row>
    <row r="168" spans="8:141">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row>
    <row r="169" spans="8:141">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row>
    <row r="170" spans="8:141">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row>
    <row r="171" spans="8:141">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row>
    <row r="172" spans="8:141">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row>
    <row r="173" spans="8:141">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row>
    <row r="174" spans="8:141">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row>
    <row r="175" spans="8:141">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row>
    <row r="176" spans="8:141">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row>
    <row r="177" spans="8:141">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row>
    <row r="178" spans="8:141">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row>
    <row r="179" spans="8:141">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row>
    <row r="180" spans="8:141">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row>
    <row r="181" spans="8:141">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row>
    <row r="182" spans="8:141">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row>
    <row r="183" spans="8:141">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row>
  </sheetData>
  <conditionalFormatting sqref="M91:Q91">
    <cfRule type="cellIs" dxfId="18" priority="18" operator="lessThan">
      <formula>0</formula>
    </cfRule>
  </conditionalFormatting>
  <conditionalFormatting sqref="M83:BT85">
    <cfRule type="cellIs" dxfId="17" priority="15" operator="lessThan">
      <formula>0</formula>
    </cfRule>
  </conditionalFormatting>
  <conditionalFormatting sqref="M98:BT100">
    <cfRule type="cellIs" dxfId="16" priority="9" operator="lessThan">
      <formula>0</formula>
    </cfRule>
  </conditionalFormatting>
  <conditionalFormatting sqref="M103:BT103">
    <cfRule type="cellIs" dxfId="15" priority="8" operator="lessThan">
      <formula>0</formula>
    </cfRule>
  </conditionalFormatting>
  <conditionalFormatting sqref="S108:BT108">
    <cfRule type="cellIs" dxfId="14" priority="6" operator="lessThan">
      <formula>0</formula>
    </cfRule>
  </conditionalFormatting>
  <conditionalFormatting sqref="T105:T106">
    <cfRule type="cellIs" dxfId="13" priority="5" operator="lessThan">
      <formula>0</formula>
    </cfRule>
  </conditionalFormatting>
  <conditionalFormatting sqref="Y105:Y106">
    <cfRule type="cellIs" dxfId="12" priority="2" operator="lessThan">
      <formula>0</formula>
    </cfRule>
  </conditionalFormatting>
  <conditionalFormatting sqref="AF105:AF106">
    <cfRule type="cellIs" dxfId="11" priority="4" operator="lessThan">
      <formula>0</formula>
    </cfRule>
  </conditionalFormatting>
  <conditionalFormatting sqref="AR105:AR106">
    <cfRule type="cellIs" dxfId="10" priority="3" operator="lessThan">
      <formula>0</formula>
    </cfRule>
  </conditionalFormatting>
  <conditionalFormatting sqref="AW106">
    <cfRule type="cellIs" dxfId="9" priority="1" operator="lessThan">
      <formula>0</formula>
    </cfRule>
  </conditionalFormatting>
  <pageMargins left="0.7" right="0.7" top="0.75" bottom="0.75" header="0.3" footer="0.3"/>
  <pageSetup paperSize="9" orientation="portrait"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Support!$A$1:$A$2</xm:f>
          </x14:formula1>
          <xm:sqref>B4:B20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FE73-A879-A94B-8309-CBF3462895E6}">
  <dimension ref="C7:BL30"/>
  <sheetViews>
    <sheetView showGridLines="0" workbookViewId="0">
      <selection activeCell="T24" sqref="T24"/>
    </sheetView>
  </sheetViews>
  <sheetFormatPr baseColWidth="10" defaultRowHeight="16"/>
  <cols>
    <col min="4" max="5" width="12.5" bestFit="1" customWidth="1"/>
    <col min="6" max="8" width="12.1640625" bestFit="1" customWidth="1"/>
    <col min="9" max="9" width="14" bestFit="1" customWidth="1"/>
    <col min="10" max="12" width="13.1640625" bestFit="1" customWidth="1"/>
    <col min="13" max="13" width="12.5" bestFit="1" customWidth="1"/>
    <col min="14" max="63" width="14" bestFit="1" customWidth="1"/>
    <col min="64" max="64" width="13.1640625" bestFit="1" customWidth="1"/>
  </cols>
  <sheetData>
    <row r="7" spans="3:64">
      <c r="C7" s="7"/>
      <c r="D7" s="7"/>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c r="AS7" s="25"/>
      <c r="AT7" s="25"/>
      <c r="AU7" s="25"/>
      <c r="AV7" s="25"/>
      <c r="AW7" s="25"/>
      <c r="AX7" s="25"/>
      <c r="AY7" s="25"/>
      <c r="AZ7" s="25"/>
      <c r="BA7" s="25"/>
      <c r="BB7" s="25"/>
      <c r="BC7" s="25"/>
      <c r="BD7" s="25"/>
      <c r="BE7" s="25"/>
    </row>
    <row r="8" spans="3:64">
      <c r="C8" s="3"/>
      <c r="D8" s="7"/>
      <c r="E8" s="18">
        <v>44927</v>
      </c>
      <c r="F8" s="18">
        <v>44958</v>
      </c>
      <c r="G8" s="18">
        <v>44986</v>
      </c>
      <c r="H8" s="18">
        <v>45017</v>
      </c>
      <c r="I8" s="18">
        <v>45047</v>
      </c>
      <c r="J8" s="18">
        <v>45078</v>
      </c>
      <c r="K8" s="18">
        <v>45108</v>
      </c>
      <c r="L8" s="18">
        <v>45139</v>
      </c>
      <c r="M8" s="18">
        <v>45170</v>
      </c>
      <c r="N8" s="18">
        <v>45200</v>
      </c>
      <c r="O8" s="18">
        <v>45231</v>
      </c>
      <c r="P8" s="18">
        <v>45261</v>
      </c>
      <c r="Q8" s="18">
        <v>45292</v>
      </c>
      <c r="R8" s="18">
        <v>45323</v>
      </c>
      <c r="S8" s="18">
        <v>45352</v>
      </c>
      <c r="T8" s="18">
        <v>45383</v>
      </c>
      <c r="U8" s="18">
        <v>45413</v>
      </c>
      <c r="V8" s="18">
        <v>45444</v>
      </c>
      <c r="W8" s="18">
        <v>45474</v>
      </c>
      <c r="X8" s="18">
        <v>45505</v>
      </c>
      <c r="Y8" s="18">
        <v>45536</v>
      </c>
      <c r="Z8" s="18">
        <v>45566</v>
      </c>
      <c r="AA8" s="18">
        <v>45597</v>
      </c>
      <c r="AB8" s="18">
        <v>45627</v>
      </c>
      <c r="AC8" s="18">
        <v>45658</v>
      </c>
      <c r="AD8" s="18">
        <v>45689</v>
      </c>
      <c r="AE8" s="18">
        <v>45717</v>
      </c>
      <c r="AF8" s="18">
        <v>45748</v>
      </c>
      <c r="AG8" s="18">
        <v>45778</v>
      </c>
      <c r="AH8" s="18">
        <v>45809</v>
      </c>
      <c r="AI8" s="18">
        <v>45839</v>
      </c>
      <c r="AJ8" s="18">
        <v>45870</v>
      </c>
      <c r="AK8" s="18">
        <v>45901</v>
      </c>
      <c r="AL8" s="18">
        <v>45931</v>
      </c>
      <c r="AM8" s="18">
        <v>45962</v>
      </c>
      <c r="AN8" s="18">
        <v>45992</v>
      </c>
      <c r="AO8" s="18">
        <v>46023</v>
      </c>
      <c r="AP8" s="18">
        <v>46054</v>
      </c>
      <c r="AQ8" s="18">
        <v>46082</v>
      </c>
      <c r="AR8" s="18">
        <v>46113</v>
      </c>
      <c r="AS8" s="18">
        <v>46143</v>
      </c>
      <c r="AT8" s="18">
        <v>46174</v>
      </c>
      <c r="AU8" s="18">
        <v>46204</v>
      </c>
      <c r="AV8" s="18">
        <v>46235</v>
      </c>
      <c r="AW8" s="18">
        <v>46266</v>
      </c>
      <c r="AX8" s="18">
        <v>46296</v>
      </c>
      <c r="AY8" s="18">
        <v>46327</v>
      </c>
      <c r="AZ8" s="18">
        <v>46357</v>
      </c>
      <c r="BA8" s="18">
        <v>46388</v>
      </c>
      <c r="BB8" s="18">
        <v>46419</v>
      </c>
      <c r="BC8" s="18">
        <v>46447</v>
      </c>
      <c r="BD8" s="18">
        <v>46478</v>
      </c>
      <c r="BE8" s="18">
        <v>46508</v>
      </c>
      <c r="BF8" s="18">
        <v>46539</v>
      </c>
      <c r="BG8" s="18">
        <v>46569</v>
      </c>
      <c r="BH8" s="18">
        <v>46600</v>
      </c>
      <c r="BI8" s="18">
        <v>46631</v>
      </c>
      <c r="BJ8" s="18">
        <v>46661</v>
      </c>
      <c r="BK8" s="18">
        <v>46692</v>
      </c>
      <c r="BL8" s="18">
        <v>46722</v>
      </c>
    </row>
    <row r="9" spans="3:64">
      <c r="C9" s="3"/>
      <c r="D9" s="7"/>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row>
    <row r="10" spans="3:64">
      <c r="C10" s="378"/>
      <c r="D10" s="379"/>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80"/>
      <c r="AJ10" s="380"/>
      <c r="AK10" s="380"/>
      <c r="AL10" s="380"/>
      <c r="AM10" s="380"/>
      <c r="AN10" s="380"/>
      <c r="AO10" s="380"/>
      <c r="AP10" s="380"/>
      <c r="AQ10" s="380"/>
      <c r="AR10" s="380"/>
      <c r="AS10" s="380"/>
      <c r="AT10" s="380"/>
      <c r="AU10" s="380"/>
      <c r="AV10" s="380"/>
      <c r="AW10" s="380"/>
      <c r="AX10" s="380"/>
      <c r="AY10" s="380"/>
      <c r="AZ10" s="380"/>
      <c r="BA10" s="380"/>
      <c r="BB10" s="380"/>
      <c r="BC10" s="380"/>
      <c r="BD10" s="380"/>
      <c r="BE10" s="380"/>
    </row>
    <row r="11" spans="3:64">
      <c r="C11" s="16" t="s">
        <v>0</v>
      </c>
      <c r="D11" s="16"/>
      <c r="E11" s="341">
        <f>'P&amp;L'!M83</f>
        <v>0</v>
      </c>
      <c r="F11" s="341">
        <f>'P&amp;L'!N83</f>
        <v>0</v>
      </c>
      <c r="G11" s="341">
        <f>'P&amp;L'!O83</f>
        <v>0</v>
      </c>
      <c r="H11" s="341">
        <f>'P&amp;L'!P83</f>
        <v>0</v>
      </c>
      <c r="I11" s="341">
        <f>'P&amp;L'!Q83</f>
        <v>0</v>
      </c>
      <c r="J11" s="341">
        <f>'P&amp;L'!R83</f>
        <v>0</v>
      </c>
      <c r="K11" s="341">
        <f>'P&amp;L'!S83</f>
        <v>0</v>
      </c>
      <c r="L11" s="341">
        <f>'P&amp;L'!T83</f>
        <v>0</v>
      </c>
      <c r="M11" s="341">
        <f>'P&amp;L'!U83</f>
        <v>1073.3333333333335</v>
      </c>
      <c r="N11" s="341">
        <f>'P&amp;L'!V83</f>
        <v>1134.3333333333335</v>
      </c>
      <c r="O11" s="341">
        <f>'P&amp;L'!W83</f>
        <v>1282.8666666666668</v>
      </c>
      <c r="P11" s="341">
        <f>'P&amp;L'!X83</f>
        <v>4148.4250000000011</v>
      </c>
      <c r="Q11" s="341">
        <f>'P&amp;L'!Y83</f>
        <v>7204.8194166666681</v>
      </c>
      <c r="R11" s="341">
        <f>'P&amp;L'!Z83</f>
        <v>8087.4454541666692</v>
      </c>
      <c r="S11" s="341">
        <f>'P&amp;L'!AA83</f>
        <v>9197.6913002083365</v>
      </c>
      <c r="T11" s="341">
        <f>'P&amp;L'!AB83</f>
        <v>10624.870129218754</v>
      </c>
      <c r="U11" s="341">
        <f>'P&amp;L'!AC83</f>
        <v>16317.220659413026</v>
      </c>
      <c r="V11" s="341">
        <f>'P&amp;L'!AD83</f>
        <v>19359.466085157012</v>
      </c>
      <c r="W11" s="341">
        <f>'P&amp;L'!AE83</f>
        <v>23611.462221465532</v>
      </c>
      <c r="X11" s="341">
        <f>'P&amp;L'!AF83</f>
        <v>33527.377114461211</v>
      </c>
      <c r="Y11" s="341">
        <f>'P&amp;L'!AG83</f>
        <v>36215.121930298912</v>
      </c>
      <c r="Z11" s="341">
        <f>'P&amp;L'!AH83</f>
        <v>39138.39158293997</v>
      </c>
      <c r="AA11" s="341">
        <f>'P&amp;L'!AI83</f>
        <v>49869.076073825679</v>
      </c>
      <c r="AB11" s="341">
        <f>'P&amp;L'!AJ83</f>
        <v>54086.171280429568</v>
      </c>
      <c r="AC11" s="341">
        <f>'P&amp;L'!AK83</f>
        <v>58686.485387654888</v>
      </c>
      <c r="AD11" s="341">
        <f>'P&amp;L'!AL83</f>
        <v>63706.415754561873</v>
      </c>
      <c r="AE11" s="341">
        <f>'P&amp;L'!AM83</f>
        <v>69185.903249566618</v>
      </c>
      <c r="AF11" s="341">
        <f>'P&amp;L'!AN83</f>
        <v>75168.781790049266</v>
      </c>
      <c r="AG11" s="341">
        <f>'P&amp;L'!AO83</f>
        <v>81703.162595356494</v>
      </c>
      <c r="AH11" s="341">
        <f>'P&amp;L'!AP83</f>
        <v>88841.856612509553</v>
      </c>
      <c r="AI11" s="341">
        <f>'P&amp;L'!AQ83</f>
        <v>96642.838919258807</v>
      </c>
      <c r="AJ11" s="341">
        <f>'P&amp;L'!AR83</f>
        <v>105169.75928895785</v>
      </c>
      <c r="AK11" s="341">
        <f>'P&amp;L'!AS83</f>
        <v>114492.50351951551</v>
      </c>
      <c r="AL11" s="341">
        <f>'P&amp;L'!AT83</f>
        <v>124687.81058821201</v>
      </c>
      <c r="AM11" s="341">
        <f>'P&amp;L'!AU83</f>
        <v>135839.9511996154</v>
      </c>
      <c r="AN11" s="341">
        <f>'P&amp;L'!AV83</f>
        <v>148041.47384978825</v>
      </c>
      <c r="AO11" s="341">
        <f>'P&amp;L'!AW83</f>
        <v>161394.02514148894</v>
      </c>
      <c r="AP11" s="341">
        <f>'P&amp;L'!AX83</f>
        <v>176009.25175769581</v>
      </c>
      <c r="AQ11" s="341">
        <f>'P&amp;L'!AY83</f>
        <v>192009.79224062627</v>
      </c>
      <c r="AR11" s="341">
        <f>'P&amp;L'!AZ83</f>
        <v>209530.36753720779</v>
      </c>
      <c r="AS11" s="341">
        <f>'P&amp;L'!BA83</f>
        <v>228718.98016707337</v>
      </c>
      <c r="AT11" s="341">
        <f>'P&amp;L'!BB83</f>
        <v>249738.23285373283</v>
      </c>
      <c r="AU11" s="341">
        <f>'P&amp;L'!BC83</f>
        <v>272766.77854255581</v>
      </c>
      <c r="AV11" s="341">
        <f>'P&amp;L'!BD83</f>
        <v>298000.9149204336</v>
      </c>
      <c r="AW11" s="341">
        <f>'P&amp;L'!BE83</f>
        <v>325656.33786228031</v>
      </c>
      <c r="AX11" s="341">
        <f>'P&amp;L'!BF83</f>
        <v>355970.06967080169</v>
      </c>
      <c r="AY11" s="341">
        <f>'P&amp;L'!BG83</f>
        <v>389202.57956128998</v>
      </c>
      <c r="AZ11" s="341">
        <f>'P&amp;L'!BH83</f>
        <v>425640.11558699765</v>
      </c>
      <c r="BA11" s="341">
        <f>'P&amp;L'!BI83</f>
        <v>465597.26911875478</v>
      </c>
      <c r="BB11" s="341">
        <f>'P&amp;L'!BJ83</f>
        <v>509419.79510234063</v>
      </c>
      <c r="BC11" s="341">
        <f>'P&amp;L'!BK83</f>
        <v>557487.71363787062</v>
      </c>
      <c r="BD11" s="341">
        <f>'P&amp;L'!BL83</f>
        <v>610218.72097821836</v>
      </c>
      <c r="BE11" s="341">
        <f>'P&amp;L'!BM83</f>
        <v>668071.9408514289</v>
      </c>
      <c r="BF11" s="341">
        <f>'P&amp;L'!BN83</f>
        <v>731552.05010072992</v>
      </c>
      <c r="BG11" s="341">
        <f>'P&amp;L'!BO83</f>
        <v>801213.81603316905</v>
      </c>
      <c r="BH11" s="341">
        <f>'P&amp;L'!BP83</f>
        <v>877667.08660497004</v>
      </c>
      <c r="BI11" s="341">
        <f>'P&amp;L'!BQ83</f>
        <v>961582.27868237556</v>
      </c>
      <c r="BJ11" s="341">
        <f>'P&amp;L'!BR83</f>
        <v>1053696.4141383672</v>
      </c>
      <c r="BK11" s="341">
        <f>'P&amp;L'!BS83</f>
        <v>1154819.7585193457</v>
      </c>
      <c r="BL11" s="341">
        <f>'P&amp;L'!BT83</f>
        <v>1265843.122486779</v>
      </c>
    </row>
    <row r="12" spans="3:64">
      <c r="C12" s="16" t="s">
        <v>1</v>
      </c>
      <c r="D12" s="16"/>
      <c r="E12" s="341">
        <f>'P&amp;L'!M84</f>
        <v>0</v>
      </c>
      <c r="F12" s="341">
        <f>'P&amp;L'!N84</f>
        <v>0</v>
      </c>
      <c r="G12" s="341">
        <f>'P&amp;L'!O84</f>
        <v>0</v>
      </c>
      <c r="H12" s="341">
        <f>'P&amp;L'!P84</f>
        <v>0</v>
      </c>
      <c r="I12" s="341">
        <f>'P&amp;L'!Q84</f>
        <v>0</v>
      </c>
      <c r="J12" s="341">
        <f>'P&amp;L'!R84</f>
        <v>0</v>
      </c>
      <c r="K12" s="341">
        <f>'P&amp;L'!S84</f>
        <v>0</v>
      </c>
      <c r="L12" s="341">
        <f>'P&amp;L'!T84</f>
        <v>0</v>
      </c>
      <c r="M12" s="341">
        <f>'P&amp;L'!U84</f>
        <v>2003.25</v>
      </c>
      <c r="N12" s="341">
        <f>'P&amp;L'!V84</f>
        <v>2000</v>
      </c>
      <c r="O12" s="341">
        <f>'P&amp;L'!W84</f>
        <v>2003.25</v>
      </c>
      <c r="P12" s="341">
        <f>'P&amp;L'!X84</f>
        <v>2003.25</v>
      </c>
      <c r="Q12" s="341">
        <f>'P&amp;L'!Y84</f>
        <v>2006.5</v>
      </c>
      <c r="R12" s="341">
        <f>'P&amp;L'!Z84</f>
        <v>2009.75</v>
      </c>
      <c r="S12" s="341">
        <f>'P&amp;L'!AA84</f>
        <v>2016.25</v>
      </c>
      <c r="T12" s="341">
        <f>'P&amp;L'!AB84</f>
        <v>2026</v>
      </c>
      <c r="U12" s="341">
        <f>'P&amp;L'!AC84</f>
        <v>2042.25</v>
      </c>
      <c r="V12" s="341">
        <f>'P&amp;L'!AD84</f>
        <v>2068.25</v>
      </c>
      <c r="W12" s="341">
        <f>'P&amp;L'!AE84</f>
        <v>2110.5</v>
      </c>
      <c r="X12" s="341">
        <f>'P&amp;L'!AF84</f>
        <v>2178.75</v>
      </c>
      <c r="Y12" s="341">
        <f>'P&amp;L'!AG84</f>
        <v>2023.4</v>
      </c>
      <c r="Z12" s="341">
        <f>'P&amp;L'!AH84</f>
        <v>2024.57</v>
      </c>
      <c r="AA12" s="341">
        <f>'P&amp;L'!AI84</f>
        <v>2025.7985000000001</v>
      </c>
      <c r="AB12" s="341">
        <f>'P&amp;L'!AJ84</f>
        <v>2027.0884249999999</v>
      </c>
      <c r="AC12" s="341">
        <f>'P&amp;L'!AK84</f>
        <v>2028.44284625</v>
      </c>
      <c r="AD12" s="341">
        <f>'P&amp;L'!AL84</f>
        <v>2029.8649885625</v>
      </c>
      <c r="AE12" s="341">
        <f>'P&amp;L'!AM84</f>
        <v>2031.3582379906252</v>
      </c>
      <c r="AF12" s="341">
        <f>'P&amp;L'!AN84</f>
        <v>2032.9261498901562</v>
      </c>
      <c r="AG12" s="341">
        <f>'P&amp;L'!AO84</f>
        <v>2034.5724573846642</v>
      </c>
      <c r="AH12" s="341">
        <f>'P&amp;L'!AP84</f>
        <v>2036.3010802538972</v>
      </c>
      <c r="AI12" s="341">
        <f>'P&amp;L'!AQ84</f>
        <v>2038.1161342665921</v>
      </c>
      <c r="AJ12" s="341">
        <f>'P&amp;L'!AR84</f>
        <v>2040.0219409799217</v>
      </c>
      <c r="AK12" s="341">
        <f>'P&amp;L'!AS84</f>
        <v>2042.0230380289179</v>
      </c>
      <c r="AL12" s="341">
        <f>'P&amp;L'!AT84</f>
        <v>2044.1241899303639</v>
      </c>
      <c r="AM12" s="341">
        <f>'P&amp;L'!AU84</f>
        <v>2046.330399426882</v>
      </c>
      <c r="AN12" s="341">
        <f>'P&amp;L'!AV84</f>
        <v>2048.6469193982261</v>
      </c>
      <c r="AO12" s="341">
        <f>'P&amp;L'!AW84</f>
        <v>2051.0792653681374</v>
      </c>
      <c r="AP12" s="341">
        <f>'P&amp;L'!AX84</f>
        <v>2053.6332286365441</v>
      </c>
      <c r="AQ12" s="341">
        <f>'P&amp;L'!AY84</f>
        <v>2056.3148900683714</v>
      </c>
      <c r="AR12" s="341">
        <f>'P&amp;L'!AZ84</f>
        <v>2059.1306345717903</v>
      </c>
      <c r="AS12" s="341">
        <f>'P&amp;L'!BA84</f>
        <v>2062.0871663003791</v>
      </c>
      <c r="AT12" s="341">
        <f>'P&amp;L'!BB84</f>
        <v>2065.1915246153985</v>
      </c>
      <c r="AU12" s="341">
        <f>'P&amp;L'!BC84</f>
        <v>2068.4511008461686</v>
      </c>
      <c r="AV12" s="341">
        <f>'P&amp;L'!BD84</f>
        <v>2071.8736558884766</v>
      </c>
      <c r="AW12" s="341">
        <f>'P&amp;L'!BE84</f>
        <v>2075.4673386829008</v>
      </c>
      <c r="AX12" s="341">
        <f>'P&amp;L'!BF84</f>
        <v>2079.2407056170459</v>
      </c>
      <c r="AY12" s="341">
        <f>'P&amp;L'!BG84</f>
        <v>2083.2027408978979</v>
      </c>
      <c r="AZ12" s="341">
        <f>'P&amp;L'!BH84</f>
        <v>2087.3628779427927</v>
      </c>
      <c r="BA12" s="341">
        <f>'P&amp;L'!BI84</f>
        <v>2091.7310218399325</v>
      </c>
      <c r="BB12" s="341">
        <f>'P&amp;L'!BJ84</f>
        <v>2096.3175729319291</v>
      </c>
      <c r="BC12" s="341">
        <f>'P&amp;L'!BK84</f>
        <v>2101.1334515785256</v>
      </c>
      <c r="BD12" s="341">
        <f>'P&amp;L'!BL84</f>
        <v>2106.1901241574519</v>
      </c>
      <c r="BE12" s="341">
        <f>'P&amp;L'!BM84</f>
        <v>2111.4996303653243</v>
      </c>
      <c r="BF12" s="341">
        <f>'P&amp;L'!BN84</f>
        <v>2117.0746118835914</v>
      </c>
      <c r="BG12" s="341">
        <f>'P&amp;L'!BO84</f>
        <v>2122.9283424777705</v>
      </c>
      <c r="BH12" s="341">
        <f>'P&amp;L'!BP84</f>
        <v>2129.074759601659</v>
      </c>
      <c r="BI12" s="341">
        <f>'P&amp;L'!BQ84</f>
        <v>2135.5284975817412</v>
      </c>
      <c r="BJ12" s="341">
        <f>'P&amp;L'!BR84</f>
        <v>2142.3049224608289</v>
      </c>
      <c r="BK12" s="341">
        <f>'P&amp;L'!BS84</f>
        <v>2149.4201685838707</v>
      </c>
      <c r="BL12" s="341">
        <f>'P&amp;L'!BT84</f>
        <v>2156.891177013064</v>
      </c>
    </row>
    <row r="13" spans="3:64">
      <c r="C13" s="21" t="s">
        <v>65</v>
      </c>
      <c r="D13" s="21"/>
      <c r="E13" s="346">
        <f t="shared" ref="E13:BL13" si="0">E11-E12</f>
        <v>0</v>
      </c>
      <c r="F13" s="346">
        <f t="shared" si="0"/>
        <v>0</v>
      </c>
      <c r="G13" s="346">
        <f t="shared" si="0"/>
        <v>0</v>
      </c>
      <c r="H13" s="346">
        <f t="shared" si="0"/>
        <v>0</v>
      </c>
      <c r="I13" s="346">
        <f t="shared" si="0"/>
        <v>0</v>
      </c>
      <c r="J13" s="346">
        <f t="shared" si="0"/>
        <v>0</v>
      </c>
      <c r="K13" s="346">
        <f t="shared" si="0"/>
        <v>0</v>
      </c>
      <c r="L13" s="346">
        <f t="shared" si="0"/>
        <v>0</v>
      </c>
      <c r="M13" s="346">
        <f t="shared" si="0"/>
        <v>-929.91666666666652</v>
      </c>
      <c r="N13" s="346">
        <f t="shared" si="0"/>
        <v>-865.66666666666652</v>
      </c>
      <c r="O13" s="346">
        <f t="shared" si="0"/>
        <v>-720.38333333333321</v>
      </c>
      <c r="P13" s="346">
        <f t="shared" si="0"/>
        <v>2145.1750000000011</v>
      </c>
      <c r="Q13" s="346">
        <f t="shared" si="0"/>
        <v>5198.3194166666681</v>
      </c>
      <c r="R13" s="346">
        <f t="shared" si="0"/>
        <v>6077.6954541666692</v>
      </c>
      <c r="S13" s="346">
        <f t="shared" si="0"/>
        <v>7181.4413002083365</v>
      </c>
      <c r="T13" s="346">
        <f t="shared" si="0"/>
        <v>8598.8701292187543</v>
      </c>
      <c r="U13" s="346">
        <f t="shared" si="0"/>
        <v>14274.970659413026</v>
      </c>
      <c r="V13" s="346">
        <f t="shared" si="0"/>
        <v>17291.216085157012</v>
      </c>
      <c r="W13" s="346">
        <f t="shared" si="0"/>
        <v>21500.962221465532</v>
      </c>
      <c r="X13" s="346">
        <f t="shared" si="0"/>
        <v>31348.627114461211</v>
      </c>
      <c r="Y13" s="346">
        <f t="shared" si="0"/>
        <v>34191.721930298911</v>
      </c>
      <c r="Z13" s="346">
        <f t="shared" si="0"/>
        <v>37113.821582939971</v>
      </c>
      <c r="AA13" s="346">
        <f t="shared" si="0"/>
        <v>47843.277573825682</v>
      </c>
      <c r="AB13" s="346">
        <f t="shared" si="0"/>
        <v>52059.082855429566</v>
      </c>
      <c r="AC13" s="346">
        <f t="shared" si="0"/>
        <v>56658.042541404888</v>
      </c>
      <c r="AD13" s="346">
        <f t="shared" si="0"/>
        <v>61676.550765999375</v>
      </c>
      <c r="AE13" s="346">
        <f t="shared" si="0"/>
        <v>67154.545011575989</v>
      </c>
      <c r="AF13" s="346">
        <f t="shared" si="0"/>
        <v>73135.855640159105</v>
      </c>
      <c r="AG13" s="346">
        <f t="shared" si="0"/>
        <v>79668.590137971827</v>
      </c>
      <c r="AH13" s="346">
        <f t="shared" si="0"/>
        <v>86805.555532255661</v>
      </c>
      <c r="AI13" s="346">
        <f t="shared" si="0"/>
        <v>94604.72278499222</v>
      </c>
      <c r="AJ13" s="346">
        <f t="shared" si="0"/>
        <v>103129.73734797793</v>
      </c>
      <c r="AK13" s="346">
        <f t="shared" si="0"/>
        <v>112450.48048148659</v>
      </c>
      <c r="AL13" s="346">
        <f t="shared" si="0"/>
        <v>122643.68639828166</v>
      </c>
      <c r="AM13" s="346">
        <f t="shared" si="0"/>
        <v>133793.62080018851</v>
      </c>
      <c r="AN13" s="346">
        <f t="shared" si="0"/>
        <v>145992.82693039003</v>
      </c>
      <c r="AO13" s="346">
        <f t="shared" si="0"/>
        <v>159342.94587612079</v>
      </c>
      <c r="AP13" s="346">
        <f t="shared" si="0"/>
        <v>173955.61852905925</v>
      </c>
      <c r="AQ13" s="346">
        <f t="shared" si="0"/>
        <v>189953.47735055789</v>
      </c>
      <c r="AR13" s="346">
        <f t="shared" si="0"/>
        <v>207471.23690263598</v>
      </c>
      <c r="AS13" s="346">
        <f t="shared" si="0"/>
        <v>226656.89300077298</v>
      </c>
      <c r="AT13" s="346">
        <f t="shared" si="0"/>
        <v>247673.04132911743</v>
      </c>
      <c r="AU13" s="346">
        <f t="shared" si="0"/>
        <v>270698.32744170964</v>
      </c>
      <c r="AV13" s="346">
        <f t="shared" si="0"/>
        <v>295929.04126454511</v>
      </c>
      <c r="AW13" s="346">
        <f t="shared" si="0"/>
        <v>323580.8705235974</v>
      </c>
      <c r="AX13" s="346">
        <f t="shared" si="0"/>
        <v>353890.82896518463</v>
      </c>
      <c r="AY13" s="346">
        <f t="shared" si="0"/>
        <v>387119.37682039209</v>
      </c>
      <c r="AZ13" s="346">
        <f t="shared" si="0"/>
        <v>423552.75270905485</v>
      </c>
      <c r="BA13" s="346">
        <f t="shared" si="0"/>
        <v>463505.53809691482</v>
      </c>
      <c r="BB13" s="346">
        <f t="shared" si="0"/>
        <v>507323.4775294087</v>
      </c>
      <c r="BC13" s="346">
        <f t="shared" si="0"/>
        <v>555386.58018629206</v>
      </c>
      <c r="BD13" s="346">
        <f t="shared" si="0"/>
        <v>608112.5308540609</v>
      </c>
      <c r="BE13" s="346">
        <f t="shared" si="0"/>
        <v>665960.44122106361</v>
      </c>
      <c r="BF13" s="346">
        <f t="shared" si="0"/>
        <v>729434.97548884631</v>
      </c>
      <c r="BG13" s="346">
        <f t="shared" si="0"/>
        <v>799090.88769069128</v>
      </c>
      <c r="BH13" s="346">
        <f t="shared" si="0"/>
        <v>875538.01184536843</v>
      </c>
      <c r="BI13" s="346">
        <f t="shared" si="0"/>
        <v>959446.75018479384</v>
      </c>
      <c r="BJ13" s="346">
        <f t="shared" si="0"/>
        <v>1051554.1092159064</v>
      </c>
      <c r="BK13" s="346">
        <f t="shared" si="0"/>
        <v>1152670.3383507617</v>
      </c>
      <c r="BL13" s="346">
        <f t="shared" si="0"/>
        <v>1263686.2313097659</v>
      </c>
    </row>
    <row r="14" spans="3:64">
      <c r="C14" s="3"/>
      <c r="D14" s="1"/>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row>
    <row r="15" spans="3:64">
      <c r="C15" s="3"/>
      <c r="D15" s="1"/>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row>
    <row r="16" spans="3:64">
      <c r="C16" s="16" t="s">
        <v>315</v>
      </c>
      <c r="D16" s="2"/>
      <c r="E16" s="356">
        <f>Salaries!H65</f>
        <v>0</v>
      </c>
      <c r="F16" s="356">
        <f>Salaries!I65</f>
        <v>0</v>
      </c>
      <c r="G16" s="356">
        <f>Salaries!J65</f>
        <v>0</v>
      </c>
      <c r="H16" s="356">
        <f>Salaries!K65</f>
        <v>0</v>
      </c>
      <c r="I16" s="356">
        <f>Salaries!L65</f>
        <v>0</v>
      </c>
      <c r="J16" s="356">
        <f>Salaries!M65</f>
        <v>1875</v>
      </c>
      <c r="K16" s="356">
        <f>Salaries!N65</f>
        <v>6875</v>
      </c>
      <c r="L16" s="356">
        <f>Salaries!O65</f>
        <v>6875</v>
      </c>
      <c r="M16" s="356">
        <f>Salaries!P65</f>
        <v>6875</v>
      </c>
      <c r="N16" s="356">
        <f>Salaries!Q65</f>
        <v>20875</v>
      </c>
      <c r="O16" s="356">
        <f>Salaries!R65</f>
        <v>20875</v>
      </c>
      <c r="P16" s="356">
        <f>Salaries!S65</f>
        <v>28687.5</v>
      </c>
      <c r="Q16" s="356">
        <f>Salaries!T65</f>
        <v>28687.5</v>
      </c>
      <c r="R16" s="356">
        <f>Salaries!U65</f>
        <v>28687.5</v>
      </c>
      <c r="S16" s="356">
        <f>Salaries!V65</f>
        <v>30562.5</v>
      </c>
      <c r="T16" s="356">
        <f>Salaries!W65</f>
        <v>36291.666666666672</v>
      </c>
      <c r="U16" s="356">
        <f>Salaries!X65</f>
        <v>36291.666666666672</v>
      </c>
      <c r="V16" s="356">
        <f>Salaries!Y65</f>
        <v>39916.666666666672</v>
      </c>
      <c r="W16" s="356">
        <f>Salaries!Z65</f>
        <v>39916.666666666672</v>
      </c>
      <c r="X16" s="356">
        <f>Salaries!AA65</f>
        <v>39916.666666666672</v>
      </c>
      <c r="Y16" s="356">
        <f>Salaries!AB65</f>
        <v>39916.666666666672</v>
      </c>
      <c r="Z16" s="356">
        <f>Salaries!AC65</f>
        <v>39916.666666666672</v>
      </c>
      <c r="AA16" s="356">
        <f>Salaries!AD65</f>
        <v>39916.666666666672</v>
      </c>
      <c r="AB16" s="356">
        <f>Salaries!AE65</f>
        <v>39916.666666666672</v>
      </c>
      <c r="AC16" s="356">
        <f>Salaries!AF65</f>
        <v>39916.666666666672</v>
      </c>
      <c r="AD16" s="356">
        <f>Salaries!AG65</f>
        <v>39916.666666666672</v>
      </c>
      <c r="AE16" s="356">
        <f>Salaries!AH65</f>
        <v>39916.666666666672</v>
      </c>
      <c r="AF16" s="356">
        <f>Salaries!AI65</f>
        <v>58666.666666666672</v>
      </c>
      <c r="AG16" s="356">
        <f>Salaries!AJ65</f>
        <v>58666.666666666672</v>
      </c>
      <c r="AH16" s="356">
        <f>Salaries!AK65</f>
        <v>58666.666666666672</v>
      </c>
      <c r="AI16" s="356">
        <f>Salaries!AL65</f>
        <v>58666.666666666672</v>
      </c>
      <c r="AJ16" s="356">
        <f>Salaries!AM65</f>
        <v>58666.666666666672</v>
      </c>
      <c r="AK16" s="356">
        <f>Salaries!AN65</f>
        <v>58666.666666666672</v>
      </c>
      <c r="AL16" s="356">
        <f>Salaries!AO65</f>
        <v>58666.666666666672</v>
      </c>
      <c r="AM16" s="356">
        <f>Salaries!AP65</f>
        <v>63875.000000000007</v>
      </c>
      <c r="AN16" s="356">
        <f>Salaries!AQ65</f>
        <v>63875.000000000007</v>
      </c>
      <c r="AO16" s="356">
        <f>Salaries!AR65</f>
        <v>67000</v>
      </c>
      <c r="AP16" s="356">
        <f>Salaries!AS65</f>
        <v>69083.333333333343</v>
      </c>
      <c r="AQ16" s="356">
        <f>Salaries!AT65</f>
        <v>69083.333333333343</v>
      </c>
      <c r="AR16" s="356">
        <f>Salaries!AU65</f>
        <v>69083.333333333343</v>
      </c>
      <c r="AS16" s="356">
        <f>Salaries!AV65</f>
        <v>69083.333333333343</v>
      </c>
      <c r="AT16" s="356">
        <f>Salaries!AW65</f>
        <v>85666.666666666672</v>
      </c>
      <c r="AU16" s="356">
        <f>Salaries!AX65</f>
        <v>85666.666666666672</v>
      </c>
      <c r="AV16" s="356">
        <f>Salaries!AY65</f>
        <v>87750</v>
      </c>
      <c r="AW16" s="356">
        <f>Salaries!AZ65</f>
        <v>87750</v>
      </c>
      <c r="AX16" s="356">
        <f>Salaries!BA65</f>
        <v>87750</v>
      </c>
      <c r="AY16" s="356">
        <f>Salaries!BB65</f>
        <v>91916.666666666672</v>
      </c>
      <c r="AZ16" s="356">
        <f>Salaries!BC65</f>
        <v>94000</v>
      </c>
      <c r="BA16" s="356">
        <f>Salaries!BD65</f>
        <v>94000</v>
      </c>
      <c r="BB16" s="356">
        <f>Salaries!BE65</f>
        <v>94000</v>
      </c>
      <c r="BC16" s="356">
        <f>Salaries!BF65</f>
        <v>94000</v>
      </c>
      <c r="BD16" s="356">
        <f>Salaries!BG65</f>
        <v>94000</v>
      </c>
      <c r="BE16" s="356">
        <f>Salaries!BH65</f>
        <v>94000</v>
      </c>
      <c r="BF16" s="356">
        <f>Salaries!BI65</f>
        <v>108583.33333333333</v>
      </c>
      <c r="BG16" s="356">
        <f>Salaries!BJ65</f>
        <v>108583.33333333333</v>
      </c>
      <c r="BH16" s="356">
        <f>Salaries!BK65</f>
        <v>108583.33333333333</v>
      </c>
      <c r="BI16" s="356">
        <f>Salaries!BL65</f>
        <v>108583.33333333333</v>
      </c>
      <c r="BJ16" s="356">
        <f>Salaries!BM65</f>
        <v>108583.33333333333</v>
      </c>
      <c r="BK16" s="356">
        <f>Salaries!BN65</f>
        <v>108583.33333333333</v>
      </c>
      <c r="BL16" s="356">
        <f>Salaries!BO65</f>
        <v>112750</v>
      </c>
    </row>
    <row r="17" spans="3:64">
      <c r="C17" s="3"/>
      <c r="D17" s="1"/>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row>
    <row r="18" spans="3:64">
      <c r="C18" s="16" t="s">
        <v>316</v>
      </c>
      <c r="D18" s="2"/>
      <c r="E18" s="356">
        <f>Overheads!F171</f>
        <v>4636.666666666667</v>
      </c>
      <c r="F18" s="356">
        <f>Overheads!G171</f>
        <v>4636.666666666667</v>
      </c>
      <c r="G18" s="356">
        <f>Overheads!H171</f>
        <v>4636.666666666667</v>
      </c>
      <c r="H18" s="356">
        <f>Overheads!I171</f>
        <v>25036.666666666668</v>
      </c>
      <c r="I18" s="356">
        <f>Overheads!J171</f>
        <v>32036.666666666668</v>
      </c>
      <c r="J18" s="356">
        <f>Overheads!K171</f>
        <v>34036.666666666664</v>
      </c>
      <c r="K18" s="356">
        <f>Overheads!L171</f>
        <v>34036.666666666664</v>
      </c>
      <c r="L18" s="356">
        <f>Overheads!M171</f>
        <v>35120</v>
      </c>
      <c r="M18" s="356">
        <f>Overheads!N171</f>
        <v>35120</v>
      </c>
      <c r="N18" s="356">
        <f>Overheads!O171</f>
        <v>35120</v>
      </c>
      <c r="O18" s="356">
        <f>Overheads!P171</f>
        <v>35620</v>
      </c>
      <c r="P18" s="356">
        <f>Overheads!Q171</f>
        <v>37620</v>
      </c>
      <c r="Q18" s="356">
        <f>Overheads!R171</f>
        <v>61820</v>
      </c>
      <c r="R18" s="356">
        <f>Overheads!S171</f>
        <v>61820</v>
      </c>
      <c r="S18" s="356">
        <f>Overheads!T171</f>
        <v>61820</v>
      </c>
      <c r="T18" s="356">
        <f>Overheads!U171</f>
        <v>62620</v>
      </c>
      <c r="U18" s="356">
        <f>Overheads!V171</f>
        <v>62620</v>
      </c>
      <c r="V18" s="356">
        <f>Overheads!W171</f>
        <v>62620</v>
      </c>
      <c r="W18" s="356">
        <f>Overheads!X171</f>
        <v>62620</v>
      </c>
      <c r="X18" s="356">
        <f>Overheads!Y171</f>
        <v>63370</v>
      </c>
      <c r="Y18" s="356">
        <f>Overheads!Z171</f>
        <v>62370</v>
      </c>
      <c r="Z18" s="356">
        <f>Overheads!AA171</f>
        <v>62370</v>
      </c>
      <c r="AA18" s="356">
        <f>Overheads!AB171</f>
        <v>62370</v>
      </c>
      <c r="AB18" s="356">
        <f>Overheads!AC171</f>
        <v>63370</v>
      </c>
      <c r="AC18" s="356">
        <f>Overheads!AD171</f>
        <v>83470</v>
      </c>
      <c r="AD18" s="356">
        <f>Overheads!AE171</f>
        <v>78470</v>
      </c>
      <c r="AE18" s="356">
        <f>Overheads!AF171</f>
        <v>78470</v>
      </c>
      <c r="AF18" s="356">
        <f>Overheads!AG171</f>
        <v>80070</v>
      </c>
      <c r="AG18" s="356">
        <f>Overheads!AH171</f>
        <v>80070</v>
      </c>
      <c r="AH18" s="356">
        <f>Overheads!AI171</f>
        <v>80070</v>
      </c>
      <c r="AI18" s="356">
        <f>Overheads!AJ171</f>
        <v>80070</v>
      </c>
      <c r="AJ18" s="356">
        <f>Overheads!AK171</f>
        <v>80070</v>
      </c>
      <c r="AK18" s="356">
        <f>Overheads!AL171</f>
        <v>80070</v>
      </c>
      <c r="AL18" s="356">
        <f>Overheads!AM171</f>
        <v>80070</v>
      </c>
      <c r="AM18" s="356">
        <f>Overheads!AN171</f>
        <v>80070</v>
      </c>
      <c r="AN18" s="356">
        <f>Overheads!AO171</f>
        <v>80070</v>
      </c>
      <c r="AO18" s="356">
        <f>Overheads!AP171</f>
        <v>100270</v>
      </c>
      <c r="AP18" s="356">
        <f>Overheads!AQ171</f>
        <v>95270</v>
      </c>
      <c r="AQ18" s="356">
        <f>Overheads!AR171</f>
        <v>95270</v>
      </c>
      <c r="AR18" s="356">
        <f>Overheads!AS171</f>
        <v>98470</v>
      </c>
      <c r="AS18" s="356">
        <f>Overheads!AT171</f>
        <v>98470</v>
      </c>
      <c r="AT18" s="356">
        <f>Overheads!AU171</f>
        <v>98470</v>
      </c>
      <c r="AU18" s="356">
        <f>Overheads!AV171</f>
        <v>98470</v>
      </c>
      <c r="AV18" s="356">
        <f>Overheads!AW171</f>
        <v>98470</v>
      </c>
      <c r="AW18" s="356">
        <f>Overheads!AX171</f>
        <v>98470</v>
      </c>
      <c r="AX18" s="356">
        <f>Overheads!AY171</f>
        <v>98470</v>
      </c>
      <c r="AY18" s="356">
        <f>Overheads!AZ171</f>
        <v>98470</v>
      </c>
      <c r="AZ18" s="356">
        <f>Overheads!BA171</f>
        <v>98470</v>
      </c>
      <c r="BA18" s="356">
        <f>Overheads!BB171</f>
        <v>127070</v>
      </c>
      <c r="BB18" s="356">
        <f>Overheads!BC171</f>
        <v>122070</v>
      </c>
      <c r="BC18" s="356">
        <f>Overheads!BD171</f>
        <v>122070</v>
      </c>
      <c r="BD18" s="356">
        <f>Overheads!BE171</f>
        <v>124670</v>
      </c>
      <c r="BE18" s="356">
        <f>Overheads!BF171</f>
        <v>124670</v>
      </c>
      <c r="BF18" s="356">
        <f>Overheads!BG171</f>
        <v>124670</v>
      </c>
      <c r="BG18" s="356">
        <f>Overheads!BH171</f>
        <v>124670</v>
      </c>
      <c r="BH18" s="356">
        <f>Overheads!BI171</f>
        <v>124670</v>
      </c>
      <c r="BI18" s="356">
        <f>Overheads!BJ171</f>
        <v>124670</v>
      </c>
      <c r="BJ18" s="356">
        <f>Overheads!BK171</f>
        <v>124670</v>
      </c>
      <c r="BK18" s="356">
        <f>Overheads!BL171</f>
        <v>124670</v>
      </c>
      <c r="BL18" s="356">
        <f>Overheads!BM171</f>
        <v>126670</v>
      </c>
    </row>
    <row r="20" spans="3:64">
      <c r="C20" s="16" t="s">
        <v>109</v>
      </c>
      <c r="D20" s="2"/>
      <c r="E20" s="356">
        <f>Loan!D52</f>
        <v>0</v>
      </c>
      <c r="F20" s="356">
        <f>Loan!E52</f>
        <v>0</v>
      </c>
      <c r="G20" s="356">
        <f>Loan!F52</f>
        <v>0</v>
      </c>
      <c r="H20" s="356">
        <f>Loan!G52</f>
        <v>0</v>
      </c>
      <c r="I20" s="356">
        <f>Loan!H52</f>
        <v>0</v>
      </c>
      <c r="J20" s="356">
        <f>Loan!I52</f>
        <v>0</v>
      </c>
      <c r="K20" s="356">
        <f>Loan!J52</f>
        <v>0</v>
      </c>
      <c r="L20" s="356">
        <f>Loan!K52</f>
        <v>0</v>
      </c>
      <c r="M20" s="356">
        <f>Loan!L52</f>
        <v>0</v>
      </c>
      <c r="N20" s="356">
        <f>Loan!M52</f>
        <v>0</v>
      </c>
      <c r="O20" s="356">
        <f>Loan!N52</f>
        <v>0</v>
      </c>
      <c r="P20" s="356">
        <f>Loan!O52</f>
        <v>0</v>
      </c>
      <c r="Q20" s="356">
        <f>Loan!P52</f>
        <v>0</v>
      </c>
      <c r="R20" s="356">
        <f>Loan!Q52</f>
        <v>0</v>
      </c>
      <c r="S20" s="356">
        <f>Loan!R52</f>
        <v>0</v>
      </c>
      <c r="T20" s="356">
        <f>Loan!S52</f>
        <v>0</v>
      </c>
      <c r="U20" s="356">
        <f>Loan!T52</f>
        <v>0</v>
      </c>
      <c r="V20" s="356">
        <f>Loan!U52</f>
        <v>0</v>
      </c>
      <c r="W20" s="356">
        <f>Loan!V52</f>
        <v>0</v>
      </c>
      <c r="X20" s="356">
        <f>Loan!W52</f>
        <v>0</v>
      </c>
      <c r="Y20" s="356">
        <f>Loan!X52</f>
        <v>0</v>
      </c>
      <c r="Z20" s="356">
        <f>Loan!Y52</f>
        <v>0</v>
      </c>
      <c r="AA20" s="356">
        <f>Loan!Z52</f>
        <v>0</v>
      </c>
      <c r="AB20" s="356">
        <f>Loan!AA52</f>
        <v>0</v>
      </c>
      <c r="AC20" s="356">
        <f>Loan!AB52</f>
        <v>0</v>
      </c>
      <c r="AD20" s="356">
        <f>Loan!AC52</f>
        <v>0</v>
      </c>
      <c r="AE20" s="356">
        <f>Loan!AD52</f>
        <v>0</v>
      </c>
      <c r="AF20" s="356">
        <f>Loan!AE52</f>
        <v>0</v>
      </c>
      <c r="AG20" s="356">
        <f>Loan!AF52</f>
        <v>0</v>
      </c>
      <c r="AH20" s="356">
        <f>Loan!AG52</f>
        <v>0</v>
      </c>
      <c r="AI20" s="356">
        <f>Loan!AH52</f>
        <v>0</v>
      </c>
      <c r="AJ20" s="356">
        <f>Loan!AI52</f>
        <v>0</v>
      </c>
      <c r="AK20" s="356">
        <f>Loan!AJ52</f>
        <v>0</v>
      </c>
      <c r="AL20" s="356">
        <f>Loan!AK52</f>
        <v>0</v>
      </c>
      <c r="AM20" s="356">
        <f>Loan!AL52</f>
        <v>0</v>
      </c>
      <c r="AN20" s="356">
        <f>Loan!AM52</f>
        <v>0</v>
      </c>
      <c r="AO20" s="356">
        <f>Loan!AN52</f>
        <v>0</v>
      </c>
      <c r="AP20" s="356">
        <f>Loan!AO52</f>
        <v>0</v>
      </c>
      <c r="AQ20" s="356">
        <f>Loan!AP52</f>
        <v>0</v>
      </c>
      <c r="AR20" s="356">
        <f>Loan!AQ52</f>
        <v>0</v>
      </c>
      <c r="AS20" s="356">
        <f>Loan!AR52</f>
        <v>0</v>
      </c>
      <c r="AT20" s="356">
        <f>Loan!AS52</f>
        <v>0</v>
      </c>
      <c r="AU20" s="356">
        <f>Loan!AT52</f>
        <v>0</v>
      </c>
      <c r="AV20" s="356">
        <f>Loan!AU52</f>
        <v>0</v>
      </c>
      <c r="AW20" s="356">
        <f>Loan!AV52</f>
        <v>0</v>
      </c>
      <c r="AX20" s="356">
        <f>Loan!AW52</f>
        <v>0</v>
      </c>
      <c r="AY20" s="356">
        <f>Loan!AX52</f>
        <v>0</v>
      </c>
      <c r="AZ20" s="356">
        <f>Loan!AY52</f>
        <v>0</v>
      </c>
      <c r="BA20" s="356">
        <f>Loan!AZ52</f>
        <v>0</v>
      </c>
      <c r="BB20" s="356">
        <f>Loan!BA52</f>
        <v>0</v>
      </c>
      <c r="BC20" s="356">
        <f>Loan!BB52</f>
        <v>0</v>
      </c>
      <c r="BD20" s="356">
        <f>Loan!BC52</f>
        <v>0</v>
      </c>
      <c r="BE20" s="356">
        <f>Loan!BD52</f>
        <v>0</v>
      </c>
      <c r="BF20" s="356">
        <f>Loan!BE52</f>
        <v>0</v>
      </c>
      <c r="BG20" s="356">
        <f>Loan!BF52</f>
        <v>0</v>
      </c>
      <c r="BH20" s="356">
        <f>Loan!BG52</f>
        <v>0</v>
      </c>
      <c r="BI20" s="356">
        <f>Loan!BH52</f>
        <v>0</v>
      </c>
      <c r="BJ20" s="356">
        <f>Loan!BI52</f>
        <v>0</v>
      </c>
      <c r="BK20" s="356">
        <f>Loan!BJ52</f>
        <v>0</v>
      </c>
      <c r="BL20" s="356">
        <f>Loan!BK52</f>
        <v>0</v>
      </c>
    </row>
    <row r="21" spans="3:64">
      <c r="C21" s="2"/>
      <c r="D21" s="2"/>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356"/>
      <c r="AW21" s="356"/>
      <c r="AX21" s="356"/>
      <c r="AY21" s="356"/>
      <c r="AZ21" s="356"/>
      <c r="BA21" s="356"/>
      <c r="BB21" s="356"/>
      <c r="BC21" s="356"/>
      <c r="BD21" s="356"/>
      <c r="BE21" s="356"/>
    </row>
    <row r="22" spans="3:64">
      <c r="C22" s="16" t="s">
        <v>341</v>
      </c>
      <c r="D22" s="2"/>
      <c r="E22" s="341">
        <f>+E13-E16-E18-E20</f>
        <v>-4636.666666666667</v>
      </c>
      <c r="F22" s="341">
        <f t="shared" ref="F22:BL22" si="1">+F13-F16-F18-F20</f>
        <v>-4636.666666666667</v>
      </c>
      <c r="G22" s="341">
        <f t="shared" si="1"/>
        <v>-4636.666666666667</v>
      </c>
      <c r="H22" s="341">
        <f t="shared" si="1"/>
        <v>-25036.666666666668</v>
      </c>
      <c r="I22" s="341">
        <f t="shared" si="1"/>
        <v>-32036.666666666668</v>
      </c>
      <c r="J22" s="341">
        <f t="shared" si="1"/>
        <v>-35911.666666666664</v>
      </c>
      <c r="K22" s="341">
        <f t="shared" si="1"/>
        <v>-40911.666666666664</v>
      </c>
      <c r="L22" s="341">
        <f t="shared" si="1"/>
        <v>-41995</v>
      </c>
      <c r="M22" s="341">
        <f t="shared" si="1"/>
        <v>-42924.916666666664</v>
      </c>
      <c r="N22" s="341">
        <f t="shared" si="1"/>
        <v>-56860.666666666672</v>
      </c>
      <c r="O22" s="341">
        <f t="shared" si="1"/>
        <v>-57215.383333333331</v>
      </c>
      <c r="P22" s="341">
        <f t="shared" si="1"/>
        <v>-64162.324999999997</v>
      </c>
      <c r="Q22" s="341">
        <f t="shared" si="1"/>
        <v>-85309.180583333335</v>
      </c>
      <c r="R22" s="341">
        <f t="shared" si="1"/>
        <v>-84429.804545833322</v>
      </c>
      <c r="S22" s="341">
        <f t="shared" si="1"/>
        <v>-85201.058699791669</v>
      </c>
      <c r="T22" s="341">
        <f t="shared" si="1"/>
        <v>-90312.796537447924</v>
      </c>
      <c r="U22" s="341">
        <f t="shared" si="1"/>
        <v>-84636.696007253646</v>
      </c>
      <c r="V22" s="341">
        <f t="shared" si="1"/>
        <v>-85245.450581509664</v>
      </c>
      <c r="W22" s="341">
        <f t="shared" si="1"/>
        <v>-81035.704445201147</v>
      </c>
      <c r="X22" s="341">
        <f t="shared" si="1"/>
        <v>-71938.03955220546</v>
      </c>
      <c r="Y22" s="341">
        <f t="shared" si="1"/>
        <v>-68094.944736367761</v>
      </c>
      <c r="Z22" s="341">
        <f t="shared" si="1"/>
        <v>-65172.845083726701</v>
      </c>
      <c r="AA22" s="341">
        <f t="shared" si="1"/>
        <v>-54443.389092840989</v>
      </c>
      <c r="AB22" s="341">
        <f t="shared" si="1"/>
        <v>-51227.583811237106</v>
      </c>
      <c r="AC22" s="341">
        <f t="shared" si="1"/>
        <v>-66728.624125261791</v>
      </c>
      <c r="AD22" s="341">
        <f t="shared" si="1"/>
        <v>-56710.115900667297</v>
      </c>
      <c r="AE22" s="341">
        <f t="shared" si="1"/>
        <v>-51232.121655090683</v>
      </c>
      <c r="AF22" s="341">
        <f t="shared" si="1"/>
        <v>-65600.811026507567</v>
      </c>
      <c r="AG22" s="341">
        <f t="shared" si="1"/>
        <v>-59068.076528694844</v>
      </c>
      <c r="AH22" s="341">
        <f t="shared" si="1"/>
        <v>-51931.11113441101</v>
      </c>
      <c r="AI22" s="341">
        <f t="shared" si="1"/>
        <v>-44131.943881674451</v>
      </c>
      <c r="AJ22" s="341">
        <f t="shared" si="1"/>
        <v>-35606.929318688737</v>
      </c>
      <c r="AK22" s="341">
        <f t="shared" si="1"/>
        <v>-26286.186185180079</v>
      </c>
      <c r="AL22" s="341">
        <f t="shared" si="1"/>
        <v>-16092.980268385014</v>
      </c>
      <c r="AM22" s="341">
        <f t="shared" si="1"/>
        <v>-10151.37919981149</v>
      </c>
      <c r="AN22" s="341">
        <f t="shared" si="1"/>
        <v>2047.8269303900306</v>
      </c>
      <c r="AO22" s="341">
        <f t="shared" si="1"/>
        <v>-7927.0541238792066</v>
      </c>
      <c r="AP22" s="341">
        <f t="shared" si="1"/>
        <v>9602.2851957259118</v>
      </c>
      <c r="AQ22" s="341">
        <f t="shared" si="1"/>
        <v>25600.144017224549</v>
      </c>
      <c r="AR22" s="341">
        <f t="shared" si="1"/>
        <v>39917.903569302638</v>
      </c>
      <c r="AS22" s="341">
        <f t="shared" si="1"/>
        <v>59103.559667439637</v>
      </c>
      <c r="AT22" s="341">
        <f t="shared" si="1"/>
        <v>63536.374662450748</v>
      </c>
      <c r="AU22" s="341">
        <f t="shared" si="1"/>
        <v>86561.660775042954</v>
      </c>
      <c r="AV22" s="341">
        <f t="shared" si="1"/>
        <v>109709.04126454511</v>
      </c>
      <c r="AW22" s="341">
        <f t="shared" si="1"/>
        <v>137360.8705235974</v>
      </c>
      <c r="AX22" s="341">
        <f t="shared" si="1"/>
        <v>167670.82896518463</v>
      </c>
      <c r="AY22" s="341">
        <f t="shared" si="1"/>
        <v>196732.71015372541</v>
      </c>
      <c r="AZ22" s="341">
        <f t="shared" si="1"/>
        <v>231082.75270905485</v>
      </c>
      <c r="BA22" s="341">
        <f t="shared" si="1"/>
        <v>242435.53809691482</v>
      </c>
      <c r="BB22" s="341">
        <f t="shared" si="1"/>
        <v>291253.4775294087</v>
      </c>
      <c r="BC22" s="341">
        <f t="shared" si="1"/>
        <v>339316.58018629206</v>
      </c>
      <c r="BD22" s="341">
        <f t="shared" si="1"/>
        <v>389442.5308540609</v>
      </c>
      <c r="BE22" s="341">
        <f t="shared" si="1"/>
        <v>447290.44122106361</v>
      </c>
      <c r="BF22" s="341">
        <f t="shared" si="1"/>
        <v>496181.64215551293</v>
      </c>
      <c r="BG22" s="341">
        <f t="shared" si="1"/>
        <v>565837.55435735791</v>
      </c>
      <c r="BH22" s="341">
        <f t="shared" si="1"/>
        <v>642284.67851203505</v>
      </c>
      <c r="BI22" s="341">
        <f t="shared" si="1"/>
        <v>726193.41685146047</v>
      </c>
      <c r="BJ22" s="341">
        <f t="shared" si="1"/>
        <v>818300.77588257298</v>
      </c>
      <c r="BK22" s="341">
        <f t="shared" si="1"/>
        <v>919417.00501742831</v>
      </c>
      <c r="BL22" s="341">
        <f t="shared" si="1"/>
        <v>1024266.2313097659</v>
      </c>
    </row>
    <row r="23" spans="3:64">
      <c r="C23" s="2"/>
      <c r="D23" s="2"/>
      <c r="E23" s="2"/>
      <c r="F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row>
    <row r="24" spans="3:64">
      <c r="C24" s="16" t="s">
        <v>113</v>
      </c>
      <c r="D24" s="2"/>
      <c r="E24" s="469">
        <v>290000</v>
      </c>
      <c r="F24" s="469"/>
      <c r="G24" s="469"/>
      <c r="H24" s="470"/>
      <c r="I24" s="469"/>
      <c r="J24" s="469"/>
      <c r="K24" s="469"/>
      <c r="L24" s="469"/>
      <c r="M24" s="469"/>
      <c r="N24" s="469"/>
      <c r="O24" s="469"/>
      <c r="P24" s="469"/>
      <c r="Q24" s="469"/>
      <c r="R24" s="469"/>
      <c r="S24" s="469"/>
      <c r="T24" s="469">
        <f>-250150+73025</f>
        <v>-177125</v>
      </c>
      <c r="U24" s="469"/>
      <c r="V24" s="469"/>
      <c r="W24" s="469"/>
      <c r="X24" s="469"/>
      <c r="Y24" s="469"/>
      <c r="Z24" s="469"/>
      <c r="AA24" s="469"/>
      <c r="AB24" s="469"/>
      <c r="AC24" s="469"/>
      <c r="AD24" s="469"/>
      <c r="AE24" s="469"/>
      <c r="AF24" s="469"/>
      <c r="AG24" s="469"/>
      <c r="AH24" s="469"/>
      <c r="AI24" s="469"/>
      <c r="AJ24" s="469"/>
      <c r="AK24" s="469"/>
      <c r="AL24" s="469"/>
      <c r="AM24" s="469"/>
      <c r="AN24" s="469"/>
      <c r="AO24" s="469"/>
      <c r="AP24" s="469"/>
      <c r="AQ24" s="469"/>
      <c r="AR24" s="469"/>
      <c r="AS24" s="469"/>
      <c r="AT24" s="469"/>
      <c r="AU24" s="469"/>
      <c r="AV24" s="469"/>
      <c r="AW24" s="469"/>
      <c r="AX24" s="469"/>
      <c r="AY24" s="469"/>
      <c r="AZ24" s="469"/>
      <c r="BA24" s="469">
        <v>-290000</v>
      </c>
      <c r="BB24" s="469"/>
      <c r="BC24" s="469"/>
      <c r="BD24" s="469"/>
      <c r="BE24" s="469"/>
      <c r="BF24" s="471"/>
      <c r="BG24" s="471"/>
      <c r="BH24" s="471"/>
      <c r="BI24" s="471"/>
      <c r="BJ24" s="471"/>
      <c r="BK24" s="471"/>
      <c r="BL24" s="471"/>
    </row>
    <row r="25" spans="3:64">
      <c r="C25" s="2"/>
      <c r="D25" s="2"/>
      <c r="E25" s="341"/>
      <c r="F25" s="341"/>
      <c r="G25" s="434"/>
      <c r="H25" s="425"/>
      <c r="I25" s="434"/>
      <c r="J25" s="434"/>
      <c r="K25" s="434"/>
      <c r="L25" s="434"/>
      <c r="M25" s="434"/>
      <c r="N25" s="341"/>
      <c r="O25" s="341"/>
      <c r="P25" s="341"/>
      <c r="Q25" s="341"/>
      <c r="R25" s="341"/>
      <c r="S25" s="341"/>
      <c r="T25" s="341"/>
      <c r="U25" s="341"/>
      <c r="V25" s="341"/>
      <c r="W25" s="434"/>
      <c r="X25" s="341"/>
      <c r="Y25" s="341"/>
      <c r="Z25" s="341"/>
      <c r="AA25" s="341"/>
      <c r="AB25" s="341"/>
      <c r="AC25" s="434"/>
      <c r="AD25" s="341"/>
      <c r="AE25" s="341"/>
      <c r="AF25" s="341"/>
      <c r="AG25" s="341"/>
      <c r="AH25" s="341"/>
      <c r="AI25" s="341"/>
      <c r="AJ25" s="341"/>
      <c r="AK25" s="341"/>
      <c r="AL25" s="341"/>
      <c r="AM25" s="341"/>
      <c r="AN25" s="341"/>
      <c r="AO25" s="341"/>
      <c r="AP25" s="341"/>
      <c r="AQ25" s="341"/>
      <c r="AR25" s="341"/>
      <c r="AS25" s="341"/>
      <c r="AT25" s="341"/>
      <c r="AU25" s="341"/>
      <c r="AV25" s="341"/>
      <c r="AW25" s="341"/>
      <c r="AX25" s="341"/>
      <c r="AY25" s="341"/>
      <c r="AZ25" s="341"/>
      <c r="BA25" s="341"/>
      <c r="BB25" s="341"/>
      <c r="BC25" s="341"/>
      <c r="BD25" s="341"/>
      <c r="BE25" s="341"/>
    </row>
    <row r="26" spans="3:64">
      <c r="C26" s="16" t="s">
        <v>319</v>
      </c>
      <c r="D26" s="2"/>
      <c r="E26" s="341">
        <f>-CAPEX!$F$4/12</f>
        <v>-29166.666666666668</v>
      </c>
      <c r="F26" s="341">
        <f>-CAPEX!$F$4/12</f>
        <v>-29166.666666666668</v>
      </c>
      <c r="G26" s="341">
        <f>-CAPEX!$F$4/12</f>
        <v>-29166.666666666668</v>
      </c>
      <c r="H26" s="341">
        <f>-CAPEX!$F$4/12</f>
        <v>-29166.666666666668</v>
      </c>
      <c r="I26" s="341">
        <f>-CAPEX!$F$4/12</f>
        <v>-29166.666666666668</v>
      </c>
      <c r="J26" s="341">
        <f>-CAPEX!$F$4/12</f>
        <v>-29166.666666666668</v>
      </c>
      <c r="K26" s="341">
        <f>-CAPEX!$F$4/12</f>
        <v>-29166.666666666668</v>
      </c>
      <c r="L26" s="341">
        <f>-CAPEX!$F$4/12</f>
        <v>-29166.666666666668</v>
      </c>
      <c r="M26" s="341">
        <f>-CAPEX!$F$4/12</f>
        <v>-29166.666666666668</v>
      </c>
      <c r="N26" s="341">
        <f>-CAPEX!$F$4/12</f>
        <v>-29166.666666666668</v>
      </c>
      <c r="O26" s="341">
        <f>-CAPEX!$F$4/12</f>
        <v>-29166.666666666668</v>
      </c>
      <c r="P26" s="341">
        <f>-CAPEX!$F$4/12</f>
        <v>-29166.666666666668</v>
      </c>
      <c r="Q26" s="341">
        <f>-CAPEX!$G$4/12</f>
        <v>-20833.333333333332</v>
      </c>
      <c r="R26" s="341">
        <f>-CAPEX!$G$4/12</f>
        <v>-20833.333333333332</v>
      </c>
      <c r="S26" s="341">
        <f>-CAPEX!$G$4/12</f>
        <v>-20833.333333333332</v>
      </c>
      <c r="T26" s="341">
        <f>-CAPEX!$G$4/12</f>
        <v>-20833.333333333332</v>
      </c>
      <c r="U26" s="341">
        <f>-CAPEX!$G$4/12</f>
        <v>-20833.333333333332</v>
      </c>
      <c r="V26" s="341">
        <f>-CAPEX!$G$4/12</f>
        <v>-20833.333333333332</v>
      </c>
      <c r="W26" s="341">
        <f>-CAPEX!$G$4/12</f>
        <v>-20833.333333333332</v>
      </c>
      <c r="X26" s="341">
        <f>-CAPEX!$G$4/12</f>
        <v>-20833.333333333332</v>
      </c>
      <c r="Y26" s="341">
        <f>-CAPEX!$G$4/12</f>
        <v>-20833.333333333332</v>
      </c>
      <c r="Z26" s="341">
        <f>-CAPEX!$G$4/12</f>
        <v>-20833.333333333332</v>
      </c>
      <c r="AA26" s="341">
        <f>-CAPEX!$G$4/12</f>
        <v>-20833.333333333332</v>
      </c>
      <c r="AB26" s="341">
        <f>-CAPEX!$G$4/12</f>
        <v>-20833.333333333332</v>
      </c>
      <c r="AC26" s="434">
        <f>-CAPEX!$H$4/12</f>
        <v>-12500</v>
      </c>
      <c r="AD26" s="434">
        <f>-CAPEX!$H$4/12</f>
        <v>-12500</v>
      </c>
      <c r="AE26" s="434">
        <f>-CAPEX!$H$4/12</f>
        <v>-12500</v>
      </c>
      <c r="AF26" s="434">
        <f>-CAPEX!$H$4/12</f>
        <v>-12500</v>
      </c>
      <c r="AG26" s="434">
        <f>-CAPEX!$H$4/12</f>
        <v>-12500</v>
      </c>
      <c r="AH26" s="434">
        <f>-CAPEX!$H$4/12</f>
        <v>-12500</v>
      </c>
      <c r="AI26" s="434">
        <f>-CAPEX!$H$4/12</f>
        <v>-12500</v>
      </c>
      <c r="AJ26" s="434">
        <f>-CAPEX!$H$4/12</f>
        <v>-12500</v>
      </c>
      <c r="AK26" s="434">
        <f>-CAPEX!$H$4/12</f>
        <v>-12500</v>
      </c>
      <c r="AL26" s="434">
        <f>-CAPEX!$H$4/12</f>
        <v>-12500</v>
      </c>
      <c r="AM26" s="434">
        <f>-CAPEX!$H$4/12</f>
        <v>-12500</v>
      </c>
      <c r="AN26" s="434">
        <f>-CAPEX!$H$4/12</f>
        <v>-12500</v>
      </c>
      <c r="AO26" s="341">
        <f>-CAPEX!$I$4/12</f>
        <v>-12500</v>
      </c>
      <c r="AP26" s="341">
        <f>-CAPEX!$I$4/12</f>
        <v>-12500</v>
      </c>
      <c r="AQ26" s="341">
        <f>-CAPEX!$I$4/12</f>
        <v>-12500</v>
      </c>
      <c r="AR26" s="341">
        <f>-CAPEX!$I$4/12</f>
        <v>-12500</v>
      </c>
      <c r="AS26" s="341">
        <f>-CAPEX!$I$4/12</f>
        <v>-12500</v>
      </c>
      <c r="AT26" s="341">
        <f>-CAPEX!$I$4/12</f>
        <v>-12500</v>
      </c>
      <c r="AU26" s="341">
        <f>-CAPEX!$I$4/12</f>
        <v>-12500</v>
      </c>
      <c r="AV26" s="341">
        <f>-CAPEX!$I$4/12</f>
        <v>-12500</v>
      </c>
      <c r="AW26" s="341">
        <f>-CAPEX!$I$4/12</f>
        <v>-12500</v>
      </c>
      <c r="AX26" s="341">
        <f>-CAPEX!$I$4/12</f>
        <v>-12500</v>
      </c>
      <c r="AY26" s="341">
        <f>-CAPEX!$I$4/12</f>
        <v>-12500</v>
      </c>
      <c r="AZ26" s="341">
        <f>-CAPEX!$I$4/12</f>
        <v>-12500</v>
      </c>
      <c r="BA26" s="341">
        <f>-CAPEX!$J$4/12</f>
        <v>-10416.666666666666</v>
      </c>
      <c r="BB26" s="341">
        <f>-CAPEX!$J$4/12</f>
        <v>-10416.666666666666</v>
      </c>
      <c r="BC26" s="341">
        <f>-CAPEX!$J$4/12</f>
        <v>-10416.666666666666</v>
      </c>
      <c r="BD26" s="341">
        <f>-CAPEX!$J$4/12</f>
        <v>-10416.666666666666</v>
      </c>
      <c r="BE26" s="341">
        <f>-CAPEX!$J$4/12</f>
        <v>-10416.666666666666</v>
      </c>
      <c r="BF26" s="341">
        <f>-CAPEX!$J$4/12</f>
        <v>-10416.666666666666</v>
      </c>
      <c r="BG26" s="341">
        <f>-CAPEX!$J$4/12</f>
        <v>-10416.666666666666</v>
      </c>
      <c r="BH26" s="341">
        <f>-CAPEX!$J$4/12</f>
        <v>-10416.666666666666</v>
      </c>
      <c r="BI26" s="341">
        <f>-CAPEX!$J$4/12</f>
        <v>-10416.666666666666</v>
      </c>
      <c r="BJ26" s="341">
        <f>-CAPEX!$J$4/12</f>
        <v>-10416.666666666666</v>
      </c>
      <c r="BK26" s="341">
        <f>-CAPEX!$J$4/12</f>
        <v>-10416.666666666666</v>
      </c>
      <c r="BL26" s="341">
        <f>-CAPEX!$J$4/12</f>
        <v>-10416.666666666666</v>
      </c>
    </row>
    <row r="27" spans="3:64">
      <c r="C27" s="2"/>
      <c r="D27" s="2"/>
      <c r="E27" s="341"/>
      <c r="F27" s="341"/>
      <c r="G27" s="434"/>
      <c r="H27" s="425"/>
      <c r="I27" s="434"/>
      <c r="J27" s="434"/>
      <c r="K27" s="434"/>
      <c r="L27" s="434"/>
      <c r="M27" s="434"/>
      <c r="N27" s="341"/>
      <c r="O27" s="341"/>
      <c r="P27" s="341"/>
      <c r="Q27" s="341"/>
      <c r="R27" s="341"/>
      <c r="S27" s="341"/>
      <c r="T27" s="341"/>
      <c r="U27" s="341"/>
      <c r="V27" s="341"/>
      <c r="W27" s="434"/>
      <c r="X27" s="341"/>
      <c r="Y27" s="341"/>
      <c r="Z27" s="341"/>
      <c r="AA27" s="341"/>
      <c r="AB27" s="341"/>
      <c r="AC27" s="434"/>
      <c r="AD27" s="341"/>
      <c r="AE27" s="341"/>
      <c r="AF27" s="341"/>
      <c r="AG27" s="341"/>
      <c r="AH27" s="341"/>
      <c r="AI27" s="341"/>
      <c r="AJ27" s="341"/>
      <c r="AK27" s="341"/>
      <c r="AL27" s="341"/>
      <c r="AM27" s="341"/>
      <c r="AN27" s="341"/>
      <c r="AO27" s="341"/>
      <c r="AP27" s="341"/>
      <c r="AQ27" s="341"/>
      <c r="AR27" s="341"/>
      <c r="AS27" s="341"/>
      <c r="AT27" s="341"/>
      <c r="AU27" s="341"/>
      <c r="AV27" s="341"/>
      <c r="AW27" s="341"/>
      <c r="AX27" s="341"/>
      <c r="AY27" s="341"/>
      <c r="AZ27" s="341"/>
      <c r="BA27" s="341"/>
      <c r="BB27" s="341"/>
      <c r="BC27" s="341"/>
      <c r="BD27" s="341"/>
      <c r="BE27" s="341"/>
    </row>
    <row r="28" spans="3:64">
      <c r="C28" s="16" t="s">
        <v>431</v>
      </c>
      <c r="D28" s="2"/>
      <c r="E28" s="472"/>
      <c r="F28" s="472"/>
      <c r="G28" s="473"/>
      <c r="H28" s="474"/>
      <c r="I28" s="473"/>
      <c r="J28" s="473"/>
      <c r="K28" s="473">
        <v>500000</v>
      </c>
      <c r="L28" s="473"/>
      <c r="M28" s="473"/>
      <c r="N28" s="472">
        <v>2000000</v>
      </c>
      <c r="O28" s="472"/>
      <c r="P28" s="472"/>
      <c r="Q28" s="472"/>
      <c r="R28" s="472"/>
      <c r="S28" s="472"/>
      <c r="T28" s="472"/>
      <c r="U28" s="472"/>
      <c r="V28" s="472"/>
      <c r="W28" s="473"/>
      <c r="X28" s="472"/>
      <c r="Y28" s="472"/>
      <c r="Z28" s="472"/>
      <c r="AA28" s="472"/>
      <c r="AB28" s="472"/>
      <c r="AC28" s="473"/>
      <c r="AD28" s="472"/>
      <c r="AE28" s="472"/>
      <c r="AF28" s="472"/>
      <c r="AG28" s="472"/>
      <c r="AH28" s="472"/>
      <c r="AI28" s="472"/>
      <c r="AJ28" s="472"/>
      <c r="AK28" s="472"/>
      <c r="AL28" s="472"/>
      <c r="AM28" s="472"/>
      <c r="AN28" s="472"/>
      <c r="AO28" s="472"/>
      <c r="AP28" s="472"/>
      <c r="AQ28" s="472"/>
      <c r="AR28" s="472"/>
      <c r="AS28" s="472"/>
      <c r="AT28" s="472"/>
      <c r="AU28" s="472"/>
      <c r="AV28" s="472"/>
      <c r="AW28" s="472"/>
      <c r="AX28" s="472"/>
      <c r="AY28" s="472"/>
      <c r="AZ28" s="472"/>
      <c r="BA28" s="472"/>
      <c r="BB28" s="472"/>
      <c r="BC28" s="472"/>
      <c r="BD28" s="472"/>
      <c r="BE28" s="472"/>
      <c r="BF28" s="439"/>
      <c r="BG28" s="439"/>
      <c r="BH28" s="439"/>
      <c r="BI28" s="439"/>
      <c r="BJ28" s="439"/>
      <c r="BK28" s="439"/>
      <c r="BL28" s="439"/>
    </row>
    <row r="29" spans="3:64">
      <c r="C29" s="2"/>
      <c r="D29" s="2"/>
      <c r="E29" s="2"/>
      <c r="F29" s="2"/>
      <c r="N29" s="2"/>
      <c r="O29" s="341"/>
      <c r="P29" s="356"/>
      <c r="Q29" s="356"/>
      <c r="R29" s="356"/>
      <c r="S29" s="356"/>
      <c r="T29" s="341"/>
      <c r="U29" s="356"/>
      <c r="V29" s="356"/>
      <c r="X29" s="356"/>
      <c r="Y29" s="356"/>
      <c r="Z29" s="356"/>
      <c r="AA29" s="356"/>
      <c r="AB29" s="356"/>
      <c r="AD29" s="356"/>
      <c r="AE29" s="356"/>
      <c r="AF29" s="356"/>
      <c r="AG29" s="356"/>
      <c r="AH29" s="356"/>
      <c r="AI29" s="356"/>
      <c r="AJ29" s="356"/>
      <c r="AK29" s="356"/>
      <c r="AL29" s="356"/>
      <c r="AM29" s="341"/>
      <c r="AN29" s="356"/>
      <c r="AO29" s="356"/>
      <c r="AP29" s="356"/>
      <c r="AQ29" s="356"/>
      <c r="AR29" s="341"/>
      <c r="AS29" s="356"/>
      <c r="AT29" s="356"/>
      <c r="AU29" s="356"/>
      <c r="AV29" s="356"/>
      <c r="AW29" s="356"/>
      <c r="AX29" s="356"/>
      <c r="AY29" s="356"/>
      <c r="AZ29" s="356"/>
      <c r="BA29" s="356"/>
      <c r="BB29" s="356"/>
      <c r="BC29" s="356"/>
      <c r="BD29" s="356"/>
      <c r="BE29" s="356"/>
    </row>
    <row r="30" spans="3:64">
      <c r="C30" s="16" t="s">
        <v>318</v>
      </c>
      <c r="D30" s="475">
        <v>91</v>
      </c>
      <c r="E30" s="341">
        <f>D30+E22+E24+E26+E28</f>
        <v>256287.66666666666</v>
      </c>
      <c r="F30" s="341">
        <f t="shared" ref="F30:BL30" si="2">E30+F22+F24+F26+F28</f>
        <v>222484.33333333334</v>
      </c>
      <c r="G30" s="341">
        <f t="shared" si="2"/>
        <v>188681.00000000003</v>
      </c>
      <c r="H30" s="341">
        <f t="shared" si="2"/>
        <v>134477.66666666672</v>
      </c>
      <c r="I30" s="341">
        <f t="shared" si="2"/>
        <v>73274.333333333372</v>
      </c>
      <c r="J30" s="341">
        <f t="shared" si="2"/>
        <v>8196.00000000004</v>
      </c>
      <c r="K30" s="341">
        <f t="shared" si="2"/>
        <v>438117.66666666669</v>
      </c>
      <c r="L30" s="341">
        <f t="shared" si="2"/>
        <v>366956</v>
      </c>
      <c r="M30" s="341">
        <f t="shared" si="2"/>
        <v>294864.41666666663</v>
      </c>
      <c r="N30" s="341">
        <f t="shared" si="2"/>
        <v>2208837.0833333335</v>
      </c>
      <c r="O30" s="341">
        <f t="shared" si="2"/>
        <v>2122455.0333333337</v>
      </c>
      <c r="P30" s="341">
        <f t="shared" si="2"/>
        <v>2029126.041666667</v>
      </c>
      <c r="Q30" s="341">
        <f t="shared" si="2"/>
        <v>1922983.5277500004</v>
      </c>
      <c r="R30" s="341">
        <f t="shared" si="2"/>
        <v>1817720.3898708338</v>
      </c>
      <c r="S30" s="341">
        <f t="shared" si="2"/>
        <v>1711685.997837709</v>
      </c>
      <c r="T30" s="341">
        <f t="shared" si="2"/>
        <v>1423414.8679669278</v>
      </c>
      <c r="U30" s="341">
        <f t="shared" si="2"/>
        <v>1317944.838626341</v>
      </c>
      <c r="V30" s="341">
        <f t="shared" si="2"/>
        <v>1211866.0547114981</v>
      </c>
      <c r="W30" s="341">
        <f t="shared" si="2"/>
        <v>1109997.0169329636</v>
      </c>
      <c r="X30" s="341">
        <f t="shared" si="2"/>
        <v>1017225.6440474248</v>
      </c>
      <c r="Y30" s="341">
        <f t="shared" si="2"/>
        <v>928297.36597772362</v>
      </c>
      <c r="Z30" s="341">
        <f t="shared" si="2"/>
        <v>842291.18756066356</v>
      </c>
      <c r="AA30" s="341">
        <f t="shared" si="2"/>
        <v>767014.46513448923</v>
      </c>
      <c r="AB30" s="341">
        <f t="shared" si="2"/>
        <v>694953.54798991873</v>
      </c>
      <c r="AC30" s="341">
        <f t="shared" si="2"/>
        <v>615724.92386465694</v>
      </c>
      <c r="AD30" s="341">
        <f t="shared" si="2"/>
        <v>546514.80796398968</v>
      </c>
      <c r="AE30" s="341">
        <f t="shared" si="2"/>
        <v>482782.68630889896</v>
      </c>
      <c r="AF30" s="341">
        <f t="shared" si="2"/>
        <v>404681.87528239138</v>
      </c>
      <c r="AG30" s="341">
        <f t="shared" si="2"/>
        <v>333113.79875369655</v>
      </c>
      <c r="AH30" s="341">
        <f t="shared" si="2"/>
        <v>268682.68761928554</v>
      </c>
      <c r="AI30" s="341">
        <f t="shared" si="2"/>
        <v>212050.7437376111</v>
      </c>
      <c r="AJ30" s="341">
        <f t="shared" si="2"/>
        <v>163943.81441892235</v>
      </c>
      <c r="AK30" s="341">
        <f t="shared" si="2"/>
        <v>125157.62823374226</v>
      </c>
      <c r="AL30" s="341">
        <f t="shared" si="2"/>
        <v>96564.647965357246</v>
      </c>
      <c r="AM30" s="341">
        <f t="shared" si="2"/>
        <v>73913.268765545756</v>
      </c>
      <c r="AN30" s="341">
        <f t="shared" si="2"/>
        <v>63461.095695935786</v>
      </c>
      <c r="AO30" s="341">
        <f t="shared" si="2"/>
        <v>43034.04157205658</v>
      </c>
      <c r="AP30" s="341">
        <f t="shared" si="2"/>
        <v>40136.326767782492</v>
      </c>
      <c r="AQ30" s="341">
        <f t="shared" si="2"/>
        <v>53236.470785007041</v>
      </c>
      <c r="AR30" s="341">
        <f t="shared" si="2"/>
        <v>80654.374354309679</v>
      </c>
      <c r="AS30" s="341">
        <f t="shared" si="2"/>
        <v>127257.9340217493</v>
      </c>
      <c r="AT30" s="341">
        <f t="shared" si="2"/>
        <v>178294.30868420005</v>
      </c>
      <c r="AU30" s="341">
        <f t="shared" si="2"/>
        <v>252355.969459243</v>
      </c>
      <c r="AV30" s="341">
        <f t="shared" si="2"/>
        <v>349565.01072378812</v>
      </c>
      <c r="AW30" s="341">
        <f t="shared" si="2"/>
        <v>474425.88124738552</v>
      </c>
      <c r="AX30" s="341">
        <f t="shared" si="2"/>
        <v>629596.71021257015</v>
      </c>
      <c r="AY30" s="341">
        <f t="shared" si="2"/>
        <v>813829.42036629561</v>
      </c>
      <c r="AZ30" s="341">
        <f t="shared" si="2"/>
        <v>1032412.1730753505</v>
      </c>
      <c r="BA30" s="341">
        <f t="shared" si="2"/>
        <v>974431.04450559861</v>
      </c>
      <c r="BB30" s="341">
        <f t="shared" si="2"/>
        <v>1255267.8553683406</v>
      </c>
      <c r="BC30" s="341">
        <f t="shared" si="2"/>
        <v>1584167.7688879659</v>
      </c>
      <c r="BD30" s="341">
        <f t="shared" si="2"/>
        <v>1963193.63307536</v>
      </c>
      <c r="BE30" s="341">
        <f t="shared" si="2"/>
        <v>2400067.4076297572</v>
      </c>
      <c r="BF30" s="341">
        <f t="shared" si="2"/>
        <v>2885832.3831186038</v>
      </c>
      <c r="BG30" s="341">
        <f t="shared" si="2"/>
        <v>3441253.2708092951</v>
      </c>
      <c r="BH30" s="341">
        <f t="shared" si="2"/>
        <v>4073121.2826546635</v>
      </c>
      <c r="BI30" s="341">
        <f t="shared" si="2"/>
        <v>4788898.0328394575</v>
      </c>
      <c r="BJ30" s="341">
        <f t="shared" si="2"/>
        <v>5596782.1420553634</v>
      </c>
      <c r="BK30" s="341">
        <f t="shared" si="2"/>
        <v>6505782.4804061251</v>
      </c>
      <c r="BL30" s="341">
        <f t="shared" si="2"/>
        <v>7519632.045049224</v>
      </c>
    </row>
  </sheetData>
  <sheetProtection algorithmName="SHA-512" hashValue="nHjQV/420JSPavKhHd0/5mbRP9CeYyL43VEsyaQY8EwHKKLRli2htsyHWa9WYToOw7q9HooibaYHEDV9iTKAiA==" saltValue="oISWboJz/RqckVnnZQEXjQ==" spinCount="100000" sheet="1" objects="1" scenarios="1"/>
  <conditionalFormatting sqref="D30:BL30">
    <cfRule type="cellIs" dxfId="8" priority="1" operator="lessThan">
      <formula>0</formula>
    </cfRule>
  </conditionalFormatting>
  <conditionalFormatting sqref="O29">
    <cfRule type="cellIs" dxfId="7" priority="6" operator="lessThan">
      <formula>0</formula>
    </cfRule>
  </conditionalFormatting>
  <conditionalFormatting sqref="T29">
    <cfRule type="cellIs" dxfId="6" priority="3" operator="lessThan">
      <formula>0</formula>
    </cfRule>
  </conditionalFormatting>
  <conditionalFormatting sqref="AA29">
    <cfRule type="cellIs" dxfId="5" priority="5" operator="lessThan">
      <formula>0</formula>
    </cfRule>
  </conditionalFormatting>
  <conditionalFormatting sqref="AM29">
    <cfRule type="cellIs" dxfId="4" priority="4" operator="lessThan">
      <formula>0</formula>
    </cfRule>
  </conditionalFormatting>
  <conditionalFormatting sqref="AR29">
    <cfRule type="cellIs" dxfId="3" priority="2" operator="lessThan">
      <formula>0</formula>
    </cfRule>
  </conditionalFormatting>
  <conditionalFormatting sqref="BF11:BL11 E11:BE13 E12:BL13 E16:BL16 E18:BL18 E22:BL22 E24:G25 I24:BE25 E26:BL26 E27:G28 I27:BE28">
    <cfRule type="cellIs" dxfId="2" priority="8" operator="lessThan">
      <formula>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77766-CDDC-E34E-821B-6A47FDE4C163}">
  <dimension ref="B1:BK52"/>
  <sheetViews>
    <sheetView showGridLines="0" workbookViewId="0">
      <selection activeCell="J1" sqref="J1:J1048576"/>
    </sheetView>
  </sheetViews>
  <sheetFormatPr baseColWidth="10" defaultRowHeight="21"/>
  <cols>
    <col min="1" max="1" width="23.33203125" style="360" bestFit="1" customWidth="1"/>
    <col min="2" max="2" width="21" style="360" bestFit="1" customWidth="1"/>
    <col min="3" max="3" width="16.33203125" style="360" bestFit="1" customWidth="1"/>
    <col min="4" max="8" width="19.83203125" style="360" bestFit="1" customWidth="1"/>
    <col min="9" max="10" width="10.83203125" style="360"/>
    <col min="11" max="11" width="12.33203125" style="360" bestFit="1" customWidth="1"/>
    <col min="12" max="13" width="16.33203125" style="360" bestFit="1" customWidth="1"/>
    <col min="14" max="18" width="19.83203125" style="360" bestFit="1" customWidth="1"/>
    <col min="19" max="21" width="18.33203125" style="360" bestFit="1" customWidth="1"/>
    <col min="22" max="23" width="16.33203125" style="360" bestFit="1" customWidth="1"/>
    <col min="24" max="28" width="19.83203125" style="360" bestFit="1" customWidth="1"/>
    <col min="29" max="29" width="10.83203125" style="360"/>
    <col min="30" max="30" width="16.33203125" style="360" bestFit="1" customWidth="1"/>
    <col min="31" max="31" width="12.33203125" style="360" bestFit="1" customWidth="1"/>
    <col min="32" max="32" width="16.33203125" style="360" bestFit="1" customWidth="1"/>
    <col min="33" max="33" width="10.83203125" style="360"/>
    <col min="34" max="38" width="19.83203125" style="360" bestFit="1" customWidth="1"/>
    <col min="39" max="42" width="16.33203125" style="360" bestFit="1" customWidth="1"/>
    <col min="43" max="45" width="10.83203125" style="360"/>
    <col min="46" max="50" width="16.33203125" style="360" bestFit="1" customWidth="1"/>
    <col min="51" max="63" width="18.33203125" style="360" bestFit="1" customWidth="1"/>
    <col min="64" max="16384" width="10.83203125" style="360"/>
  </cols>
  <sheetData>
    <row r="1" spans="2:63">
      <c r="B1" s="359" t="s">
        <v>328</v>
      </c>
      <c r="C1" s="359"/>
      <c r="D1" s="18">
        <v>44927</v>
      </c>
      <c r="E1" s="18">
        <v>44958</v>
      </c>
      <c r="F1" s="18">
        <v>44986</v>
      </c>
      <c r="G1" s="18">
        <v>45017</v>
      </c>
      <c r="H1" s="18">
        <v>45047</v>
      </c>
      <c r="I1" s="18">
        <v>45078</v>
      </c>
      <c r="J1" s="18">
        <v>45108</v>
      </c>
      <c r="K1" s="18">
        <v>45139</v>
      </c>
      <c r="L1" s="18">
        <v>45170</v>
      </c>
      <c r="M1" s="18">
        <v>45200</v>
      </c>
      <c r="N1" s="18">
        <v>45231</v>
      </c>
      <c r="O1" s="18">
        <v>45261</v>
      </c>
      <c r="P1" s="18">
        <v>45292</v>
      </c>
      <c r="Q1" s="18">
        <v>45323</v>
      </c>
      <c r="R1" s="18">
        <v>45352</v>
      </c>
      <c r="S1" s="18">
        <v>45383</v>
      </c>
      <c r="T1" s="18">
        <v>45413</v>
      </c>
      <c r="U1" s="18">
        <v>45444</v>
      </c>
      <c r="V1" s="18">
        <v>45474</v>
      </c>
      <c r="W1" s="18">
        <v>45505</v>
      </c>
      <c r="X1" s="18">
        <v>45536</v>
      </c>
      <c r="Y1" s="18">
        <v>45566</v>
      </c>
      <c r="Z1" s="18">
        <v>45597</v>
      </c>
      <c r="AA1" s="18">
        <v>45627</v>
      </c>
      <c r="AB1" s="18">
        <v>45658</v>
      </c>
      <c r="AC1" s="18">
        <v>45689</v>
      </c>
      <c r="AD1" s="18">
        <v>45717</v>
      </c>
      <c r="AE1" s="18">
        <v>45748</v>
      </c>
      <c r="AF1" s="18">
        <v>45778</v>
      </c>
      <c r="AG1" s="18">
        <v>45809</v>
      </c>
      <c r="AH1" s="18">
        <v>45839</v>
      </c>
      <c r="AI1" s="18">
        <v>45870</v>
      </c>
      <c r="AJ1" s="18">
        <v>45901</v>
      </c>
      <c r="AK1" s="18">
        <v>45931</v>
      </c>
      <c r="AL1" s="18">
        <v>45962</v>
      </c>
      <c r="AM1" s="18">
        <v>45992</v>
      </c>
      <c r="AN1" s="18">
        <v>46023</v>
      </c>
      <c r="AO1" s="18">
        <v>46054</v>
      </c>
      <c r="AP1" s="18">
        <v>46082</v>
      </c>
      <c r="AQ1" s="18">
        <v>46113</v>
      </c>
      <c r="AR1" s="18">
        <v>46143</v>
      </c>
      <c r="AS1" s="18">
        <v>46174</v>
      </c>
      <c r="AT1" s="18">
        <v>46204</v>
      </c>
      <c r="AU1" s="18">
        <v>46235</v>
      </c>
      <c r="AV1" s="18">
        <v>46266</v>
      </c>
      <c r="AW1" s="18">
        <v>46296</v>
      </c>
      <c r="AX1" s="18">
        <v>46327</v>
      </c>
      <c r="AY1" s="18">
        <v>46357</v>
      </c>
      <c r="AZ1" s="18">
        <v>46388</v>
      </c>
      <c r="BA1" s="18">
        <v>46419</v>
      </c>
      <c r="BB1" s="18">
        <v>46447</v>
      </c>
      <c r="BC1" s="18">
        <v>46478</v>
      </c>
      <c r="BD1" s="18">
        <v>46508</v>
      </c>
      <c r="BE1" s="18">
        <v>46539</v>
      </c>
      <c r="BF1" s="18">
        <v>46569</v>
      </c>
      <c r="BG1" s="18">
        <v>46600</v>
      </c>
      <c r="BH1" s="18">
        <v>46631</v>
      </c>
      <c r="BI1" s="18">
        <v>46661</v>
      </c>
      <c r="BJ1" s="18">
        <v>46692</v>
      </c>
      <c r="BK1" s="18">
        <v>46722</v>
      </c>
    </row>
    <row r="2" spans="2:63">
      <c r="B2" s="361">
        <f ca="1">TODAY()</f>
        <v>45121</v>
      </c>
      <c r="C2" s="361"/>
      <c r="D2" s="374">
        <v>1</v>
      </c>
      <c r="E2" s="374">
        <v>2</v>
      </c>
      <c r="F2" s="374">
        <v>3</v>
      </c>
      <c r="G2" s="374">
        <v>4</v>
      </c>
      <c r="H2" s="374">
        <v>5</v>
      </c>
      <c r="I2" s="374">
        <v>6</v>
      </c>
      <c r="J2" s="374">
        <v>7</v>
      </c>
      <c r="K2" s="374">
        <v>8</v>
      </c>
      <c r="L2" s="374">
        <v>9</v>
      </c>
      <c r="M2" s="375">
        <v>10</v>
      </c>
      <c r="N2" s="374">
        <v>11</v>
      </c>
      <c r="O2" s="374">
        <v>12</v>
      </c>
      <c r="P2" s="374">
        <v>13</v>
      </c>
      <c r="Q2" s="374">
        <v>14</v>
      </c>
      <c r="R2" s="374">
        <v>15</v>
      </c>
      <c r="S2" s="374">
        <v>16</v>
      </c>
      <c r="T2" s="374">
        <v>17</v>
      </c>
      <c r="U2" s="374">
        <v>18</v>
      </c>
      <c r="V2" s="374">
        <v>19</v>
      </c>
      <c r="W2" s="375">
        <v>20</v>
      </c>
      <c r="X2" s="374">
        <v>21</v>
      </c>
      <c r="Y2" s="374">
        <v>22</v>
      </c>
      <c r="Z2" s="374">
        <v>23</v>
      </c>
      <c r="AA2" s="374">
        <v>24</v>
      </c>
      <c r="AB2" s="374">
        <v>25</v>
      </c>
      <c r="AC2" s="374">
        <v>26</v>
      </c>
      <c r="AD2" s="374">
        <v>27</v>
      </c>
      <c r="AE2" s="374">
        <v>28</v>
      </c>
      <c r="AF2" s="374">
        <v>29</v>
      </c>
      <c r="AG2" s="375">
        <v>30</v>
      </c>
      <c r="AH2" s="374">
        <v>31</v>
      </c>
      <c r="AI2" s="374">
        <v>32</v>
      </c>
      <c r="AJ2" s="374">
        <v>33</v>
      </c>
      <c r="AK2" s="374">
        <v>34</v>
      </c>
      <c r="AL2" s="374">
        <v>35</v>
      </c>
      <c r="AM2" s="374">
        <v>36</v>
      </c>
      <c r="AN2" s="374">
        <v>37</v>
      </c>
      <c r="AO2" s="374">
        <v>38</v>
      </c>
      <c r="AP2" s="374">
        <v>39</v>
      </c>
      <c r="AQ2" s="374">
        <v>40</v>
      </c>
      <c r="AR2" s="374">
        <v>41</v>
      </c>
      <c r="AS2" s="374">
        <v>42</v>
      </c>
      <c r="AT2" s="374">
        <v>43</v>
      </c>
      <c r="AU2" s="374">
        <v>44</v>
      </c>
      <c r="AV2" s="374">
        <v>45</v>
      </c>
      <c r="AW2" s="374">
        <v>46</v>
      </c>
      <c r="AX2" s="374">
        <v>47</v>
      </c>
      <c r="AY2" s="374">
        <v>48</v>
      </c>
      <c r="AZ2" s="374">
        <v>49</v>
      </c>
      <c r="BA2" s="374">
        <v>50</v>
      </c>
      <c r="BB2" s="374">
        <v>51</v>
      </c>
      <c r="BC2" s="374">
        <v>52</v>
      </c>
      <c r="BD2" s="374">
        <v>53</v>
      </c>
      <c r="BE2" s="374">
        <v>54</v>
      </c>
      <c r="BF2" s="374">
        <v>55</v>
      </c>
      <c r="BG2" s="374">
        <v>56</v>
      </c>
      <c r="BH2" s="374">
        <v>57</v>
      </c>
      <c r="BI2" s="374">
        <v>58</v>
      </c>
      <c r="BJ2" s="374">
        <v>59</v>
      </c>
      <c r="BK2" s="374">
        <v>60</v>
      </c>
    </row>
    <row r="3" spans="2:63">
      <c r="F3" s="359"/>
      <c r="P3" s="359"/>
      <c r="Z3" s="359"/>
      <c r="AJ3" s="359"/>
    </row>
    <row r="4" spans="2:63">
      <c r="D4" s="359" t="s">
        <v>329</v>
      </c>
      <c r="F4" s="363"/>
      <c r="N4" s="359"/>
      <c r="P4" s="363"/>
      <c r="X4" s="359"/>
      <c r="Z4" s="363"/>
      <c r="AH4" s="359"/>
      <c r="AJ4" s="363"/>
    </row>
    <row r="5" spans="2:63">
      <c r="D5" s="359">
        <f>IF(D16&lt;&gt;"",D16,"")</f>
        <v>1</v>
      </c>
      <c r="F5" s="359" t="str">
        <f>IF(F16&lt;&gt;"",F16,"")</f>
        <v/>
      </c>
      <c r="G5" s="359" t="str">
        <f t="shared" ref="G5:BD5" si="0">IF(G16&lt;&gt;"",G16,"")</f>
        <v/>
      </c>
      <c r="H5" s="359" t="str">
        <f t="shared" si="0"/>
        <v/>
      </c>
      <c r="I5" s="359" t="str">
        <f t="shared" si="0"/>
        <v/>
      </c>
      <c r="J5" s="359" t="str">
        <f t="shared" si="0"/>
        <v/>
      </c>
      <c r="K5" s="359" t="str">
        <f t="shared" si="0"/>
        <v/>
      </c>
      <c r="L5" s="359" t="str">
        <f t="shared" si="0"/>
        <v/>
      </c>
      <c r="M5" s="359" t="str">
        <f t="shared" si="0"/>
        <v/>
      </c>
      <c r="N5" s="359" t="str">
        <f t="shared" si="0"/>
        <v/>
      </c>
      <c r="O5" s="359" t="str">
        <f t="shared" si="0"/>
        <v/>
      </c>
      <c r="P5" s="359" t="str">
        <f t="shared" si="0"/>
        <v/>
      </c>
      <c r="Q5" s="359" t="str">
        <f t="shared" si="0"/>
        <v/>
      </c>
      <c r="R5" s="359" t="str">
        <f t="shared" si="0"/>
        <v/>
      </c>
      <c r="S5" s="359">
        <f t="shared" si="0"/>
        <v>2</v>
      </c>
      <c r="T5" s="359" t="str">
        <f t="shared" si="0"/>
        <v/>
      </c>
      <c r="U5" s="359" t="str">
        <f t="shared" si="0"/>
        <v/>
      </c>
      <c r="V5" s="359" t="str">
        <f t="shared" si="0"/>
        <v/>
      </c>
      <c r="W5" s="359" t="str">
        <f t="shared" si="0"/>
        <v/>
      </c>
      <c r="X5" s="359" t="str">
        <f t="shared" si="0"/>
        <v/>
      </c>
      <c r="Y5" s="359" t="str">
        <f t="shared" si="0"/>
        <v/>
      </c>
      <c r="Z5" s="359" t="str">
        <f t="shared" si="0"/>
        <v/>
      </c>
      <c r="AA5" s="359" t="str">
        <f t="shared" si="0"/>
        <v/>
      </c>
      <c r="AB5" s="359" t="str">
        <f t="shared" si="0"/>
        <v/>
      </c>
      <c r="AC5" s="359" t="str">
        <f t="shared" si="0"/>
        <v/>
      </c>
      <c r="AD5" s="359" t="str">
        <f t="shared" si="0"/>
        <v/>
      </c>
      <c r="AE5" s="359" t="str">
        <f t="shared" si="0"/>
        <v/>
      </c>
      <c r="AF5" s="359" t="str">
        <f t="shared" si="0"/>
        <v/>
      </c>
      <c r="AG5" s="359" t="str">
        <f t="shared" si="0"/>
        <v/>
      </c>
      <c r="AH5" s="359" t="str">
        <f t="shared" si="0"/>
        <v/>
      </c>
      <c r="AI5" s="359" t="str">
        <f t="shared" si="0"/>
        <v/>
      </c>
      <c r="AJ5" s="359" t="str">
        <f t="shared" si="0"/>
        <v/>
      </c>
      <c r="AK5" s="359" t="str">
        <f t="shared" si="0"/>
        <v/>
      </c>
      <c r="AL5" s="359" t="str">
        <f t="shared" si="0"/>
        <v/>
      </c>
      <c r="AM5" s="359" t="str">
        <f t="shared" si="0"/>
        <v/>
      </c>
      <c r="AN5" s="359" t="str">
        <f t="shared" si="0"/>
        <v/>
      </c>
      <c r="AO5" s="359" t="str">
        <f t="shared" si="0"/>
        <v/>
      </c>
      <c r="AP5" s="359" t="str">
        <f t="shared" si="0"/>
        <v/>
      </c>
      <c r="AQ5" s="359" t="str">
        <f t="shared" si="0"/>
        <v/>
      </c>
      <c r="AR5" s="359" t="str">
        <f t="shared" si="0"/>
        <v/>
      </c>
      <c r="AS5" s="359" t="str">
        <f t="shared" si="0"/>
        <v/>
      </c>
      <c r="AT5" s="359" t="str">
        <f t="shared" si="0"/>
        <v/>
      </c>
      <c r="AU5" s="359" t="str">
        <f t="shared" si="0"/>
        <v/>
      </c>
      <c r="AV5" s="359" t="str">
        <f t="shared" si="0"/>
        <v/>
      </c>
      <c r="AW5" s="359" t="str">
        <f t="shared" si="0"/>
        <v/>
      </c>
      <c r="AX5" s="359" t="str">
        <f t="shared" si="0"/>
        <v/>
      </c>
      <c r="AY5" s="360" t="str">
        <f t="shared" si="0"/>
        <v/>
      </c>
      <c r="AZ5" s="360">
        <f t="shared" si="0"/>
        <v>3</v>
      </c>
      <c r="BA5" s="360" t="str">
        <f t="shared" si="0"/>
        <v/>
      </c>
      <c r="BB5" s="360" t="str">
        <f t="shared" si="0"/>
        <v/>
      </c>
      <c r="BC5" s="360" t="str">
        <f t="shared" si="0"/>
        <v/>
      </c>
      <c r="BD5" s="360" t="str">
        <f t="shared" si="0"/>
        <v/>
      </c>
    </row>
    <row r="6" spans="2:63">
      <c r="D6" s="364" t="s">
        <v>330</v>
      </c>
      <c r="E6" s="364" t="str">
        <f>IF(E16&lt;&gt;"","Date","")</f>
        <v/>
      </c>
      <c r="F6" s="364" t="str">
        <f>IF(F16&lt;&gt;"","Date","")</f>
        <v/>
      </c>
      <c r="G6" s="364"/>
      <c r="H6" s="364"/>
      <c r="I6" s="364"/>
      <c r="J6" s="364"/>
      <c r="K6" s="364"/>
      <c r="L6" s="364"/>
      <c r="M6" s="364"/>
      <c r="N6" s="364"/>
      <c r="O6" s="364"/>
      <c r="P6" s="364"/>
      <c r="Q6" s="364"/>
      <c r="R6" s="364"/>
      <c r="S6" s="364"/>
      <c r="T6" s="364"/>
      <c r="U6" s="364"/>
      <c r="V6" s="364"/>
      <c r="W6" s="364"/>
      <c r="X6" s="364"/>
      <c r="Y6" s="364"/>
      <c r="Z6" s="364"/>
      <c r="AA6" s="364"/>
      <c r="AB6" s="364"/>
      <c r="AC6" s="364"/>
      <c r="AD6" s="364"/>
      <c r="AE6" s="364"/>
      <c r="AF6" s="364"/>
      <c r="AG6" s="364"/>
      <c r="AH6" s="364"/>
      <c r="AI6" s="364"/>
      <c r="AJ6" s="364"/>
      <c r="AK6" s="364"/>
      <c r="AL6" s="364"/>
      <c r="AM6" s="364"/>
      <c r="AN6" s="364"/>
      <c r="AO6" s="364"/>
      <c r="AP6" s="364"/>
      <c r="AQ6" s="364"/>
      <c r="AR6" s="364"/>
      <c r="AS6" s="364"/>
      <c r="AT6" s="364"/>
      <c r="AU6" s="364"/>
      <c r="AV6" s="364"/>
      <c r="AW6" s="364"/>
      <c r="AX6" s="364"/>
      <c r="AY6" s="364"/>
      <c r="AZ6" s="364"/>
      <c r="BA6" s="364"/>
      <c r="BB6" s="364"/>
      <c r="BC6" s="364"/>
      <c r="BD6" s="364"/>
    </row>
    <row r="7" spans="2:63">
      <c r="D7" s="361"/>
      <c r="E7" s="360" t="str">
        <f>IF(E16&lt;&gt;"",E17,"")</f>
        <v/>
      </c>
      <c r="F7" s="361" t="str">
        <f>IF(F16&lt;&gt;"",EOMONTH(F17,0),"")</f>
        <v/>
      </c>
      <c r="G7" s="361" t="str">
        <f t="shared" ref="G7:BD7" si="1">IF(G16&lt;&gt;"",EOMONTH(G17,0),"")</f>
        <v/>
      </c>
      <c r="H7" s="361" t="str">
        <f t="shared" si="1"/>
        <v/>
      </c>
      <c r="I7" s="361" t="str">
        <f t="shared" si="1"/>
        <v/>
      </c>
      <c r="J7" s="361" t="str">
        <f t="shared" si="1"/>
        <v/>
      </c>
      <c r="K7" s="361" t="str">
        <f t="shared" si="1"/>
        <v/>
      </c>
      <c r="L7" s="361" t="str">
        <f t="shared" si="1"/>
        <v/>
      </c>
      <c r="M7" s="361" t="str">
        <f t="shared" si="1"/>
        <v/>
      </c>
      <c r="N7" s="361" t="str">
        <f t="shared" si="1"/>
        <v/>
      </c>
      <c r="O7" s="361" t="str">
        <f t="shared" si="1"/>
        <v/>
      </c>
      <c r="P7" s="361" t="str">
        <f t="shared" si="1"/>
        <v/>
      </c>
      <c r="Q7" s="361" t="str">
        <f t="shared" si="1"/>
        <v/>
      </c>
      <c r="R7" s="361" t="str">
        <f t="shared" si="1"/>
        <v/>
      </c>
      <c r="S7" s="361">
        <f t="shared" si="1"/>
        <v>45412</v>
      </c>
      <c r="T7" s="361" t="str">
        <f t="shared" si="1"/>
        <v/>
      </c>
      <c r="U7" s="361" t="str">
        <f t="shared" si="1"/>
        <v/>
      </c>
      <c r="V7" s="361" t="str">
        <f t="shared" si="1"/>
        <v/>
      </c>
      <c r="W7" s="361" t="str">
        <f t="shared" si="1"/>
        <v/>
      </c>
      <c r="X7" s="361" t="str">
        <f t="shared" si="1"/>
        <v/>
      </c>
      <c r="Y7" s="361" t="str">
        <f t="shared" si="1"/>
        <v/>
      </c>
      <c r="Z7" s="361" t="str">
        <f t="shared" si="1"/>
        <v/>
      </c>
      <c r="AA7" s="361" t="str">
        <f t="shared" si="1"/>
        <v/>
      </c>
      <c r="AB7" s="361" t="str">
        <f t="shared" si="1"/>
        <v/>
      </c>
      <c r="AC7" s="361" t="str">
        <f t="shared" si="1"/>
        <v/>
      </c>
      <c r="AD7" s="361" t="str">
        <f t="shared" si="1"/>
        <v/>
      </c>
      <c r="AE7" s="361" t="str">
        <f t="shared" si="1"/>
        <v/>
      </c>
      <c r="AF7" s="361" t="str">
        <f t="shared" si="1"/>
        <v/>
      </c>
      <c r="AG7" s="361" t="str">
        <f t="shared" si="1"/>
        <v/>
      </c>
      <c r="AH7" s="361" t="str">
        <f t="shared" si="1"/>
        <v/>
      </c>
      <c r="AI7" s="361" t="str">
        <f t="shared" si="1"/>
        <v/>
      </c>
      <c r="AJ7" s="361" t="str">
        <f t="shared" si="1"/>
        <v/>
      </c>
      <c r="AK7" s="361" t="str">
        <f t="shared" si="1"/>
        <v/>
      </c>
      <c r="AL7" s="361" t="str">
        <f t="shared" si="1"/>
        <v/>
      </c>
      <c r="AM7" s="361" t="str">
        <f t="shared" si="1"/>
        <v/>
      </c>
      <c r="AN7" s="361" t="str">
        <f t="shared" si="1"/>
        <v/>
      </c>
      <c r="AO7" s="361" t="str">
        <f t="shared" si="1"/>
        <v/>
      </c>
      <c r="AP7" s="361" t="str">
        <f t="shared" si="1"/>
        <v/>
      </c>
      <c r="AQ7" s="361" t="str">
        <f t="shared" si="1"/>
        <v/>
      </c>
      <c r="AR7" s="361" t="str">
        <f t="shared" si="1"/>
        <v/>
      </c>
      <c r="AS7" s="361" t="str">
        <f t="shared" si="1"/>
        <v/>
      </c>
      <c r="AT7" s="361" t="str">
        <f t="shared" si="1"/>
        <v/>
      </c>
      <c r="AU7" s="361" t="str">
        <f t="shared" si="1"/>
        <v/>
      </c>
      <c r="AV7" s="361" t="str">
        <f t="shared" si="1"/>
        <v/>
      </c>
      <c r="AW7" s="361" t="str">
        <f t="shared" si="1"/>
        <v/>
      </c>
      <c r="AX7" s="361" t="str">
        <f t="shared" si="1"/>
        <v/>
      </c>
      <c r="AY7" s="361" t="str">
        <f t="shared" si="1"/>
        <v/>
      </c>
      <c r="AZ7" s="361">
        <f t="shared" si="1"/>
        <v>46418</v>
      </c>
      <c r="BA7" s="361" t="str">
        <f t="shared" si="1"/>
        <v/>
      </c>
      <c r="BB7" s="361" t="str">
        <f t="shared" si="1"/>
        <v/>
      </c>
      <c r="BC7" s="361" t="str">
        <f t="shared" si="1"/>
        <v/>
      </c>
      <c r="BD7" s="361" t="str">
        <f t="shared" si="1"/>
        <v/>
      </c>
    </row>
    <row r="8" spans="2:63">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361"/>
      <c r="AL8" s="361"/>
      <c r="AM8" s="361"/>
      <c r="AN8" s="361"/>
      <c r="AO8" s="361"/>
      <c r="AP8" s="361"/>
      <c r="AQ8" s="361"/>
      <c r="AR8" s="361"/>
      <c r="AS8" s="361"/>
      <c r="AT8" s="361"/>
      <c r="AU8" s="361"/>
      <c r="AV8" s="361"/>
      <c r="AW8" s="361"/>
      <c r="AX8" s="361"/>
      <c r="AY8" s="361"/>
      <c r="AZ8" s="361"/>
      <c r="BA8" s="361"/>
      <c r="BB8" s="361"/>
      <c r="BC8" s="361"/>
      <c r="BD8" s="361"/>
    </row>
    <row r="9" spans="2:63">
      <c r="D9" s="364" t="s">
        <v>94</v>
      </c>
      <c r="F9" s="359" t="str">
        <f>IF(F16&lt;&gt;"","Coupon","")</f>
        <v/>
      </c>
      <c r="G9" s="359" t="str">
        <f t="shared" ref="G9:BD9" si="2">IF(G16&lt;&gt;"","Coupon","")</f>
        <v/>
      </c>
      <c r="H9" s="359" t="str">
        <f t="shared" si="2"/>
        <v/>
      </c>
      <c r="I9" s="359" t="str">
        <f t="shared" si="2"/>
        <v/>
      </c>
      <c r="J9" s="359" t="str">
        <f t="shared" si="2"/>
        <v/>
      </c>
      <c r="K9" s="359" t="str">
        <f t="shared" si="2"/>
        <v/>
      </c>
      <c r="L9" s="359" t="str">
        <f t="shared" si="2"/>
        <v/>
      </c>
      <c r="M9" s="359" t="str">
        <f t="shared" si="2"/>
        <v/>
      </c>
      <c r="N9" s="359" t="str">
        <f t="shared" si="2"/>
        <v/>
      </c>
      <c r="O9" s="359" t="str">
        <f t="shared" si="2"/>
        <v/>
      </c>
      <c r="P9" s="359" t="str">
        <f t="shared" si="2"/>
        <v/>
      </c>
      <c r="Q9" s="359" t="str">
        <f t="shared" si="2"/>
        <v/>
      </c>
      <c r="R9" s="359" t="str">
        <f t="shared" si="2"/>
        <v/>
      </c>
      <c r="S9" s="359" t="str">
        <f t="shared" si="2"/>
        <v>Coupon</v>
      </c>
      <c r="T9" s="359" t="str">
        <f t="shared" si="2"/>
        <v/>
      </c>
      <c r="U9" s="359" t="str">
        <f t="shared" si="2"/>
        <v/>
      </c>
      <c r="V9" s="359" t="str">
        <f t="shared" si="2"/>
        <v/>
      </c>
      <c r="W9" s="359" t="str">
        <f t="shared" si="2"/>
        <v/>
      </c>
      <c r="X9" s="359" t="str">
        <f t="shared" si="2"/>
        <v/>
      </c>
      <c r="Y9" s="359" t="str">
        <f t="shared" si="2"/>
        <v/>
      </c>
      <c r="Z9" s="359" t="str">
        <f t="shared" si="2"/>
        <v/>
      </c>
      <c r="AA9" s="359" t="str">
        <f t="shared" si="2"/>
        <v/>
      </c>
      <c r="AB9" s="359" t="str">
        <f t="shared" si="2"/>
        <v/>
      </c>
      <c r="AC9" s="359" t="str">
        <f t="shared" si="2"/>
        <v/>
      </c>
      <c r="AD9" s="359" t="str">
        <f t="shared" si="2"/>
        <v/>
      </c>
      <c r="AE9" s="359" t="str">
        <f t="shared" si="2"/>
        <v/>
      </c>
      <c r="AF9" s="359" t="str">
        <f t="shared" si="2"/>
        <v/>
      </c>
      <c r="AG9" s="359" t="str">
        <f t="shared" si="2"/>
        <v/>
      </c>
      <c r="AH9" s="359" t="str">
        <f t="shared" si="2"/>
        <v/>
      </c>
      <c r="AI9" s="359" t="str">
        <f t="shared" si="2"/>
        <v/>
      </c>
      <c r="AJ9" s="359" t="str">
        <f t="shared" si="2"/>
        <v/>
      </c>
      <c r="AK9" s="359" t="str">
        <f t="shared" si="2"/>
        <v/>
      </c>
      <c r="AL9" s="359" t="str">
        <f t="shared" si="2"/>
        <v/>
      </c>
      <c r="AM9" s="359" t="str">
        <f t="shared" si="2"/>
        <v/>
      </c>
      <c r="AN9" s="359" t="str">
        <f t="shared" si="2"/>
        <v/>
      </c>
      <c r="AO9" s="359" t="str">
        <f t="shared" si="2"/>
        <v/>
      </c>
      <c r="AP9" s="359" t="str">
        <f t="shared" si="2"/>
        <v/>
      </c>
      <c r="AQ9" s="359" t="str">
        <f t="shared" si="2"/>
        <v/>
      </c>
      <c r="AR9" s="359" t="str">
        <f t="shared" si="2"/>
        <v/>
      </c>
      <c r="AS9" s="359" t="str">
        <f t="shared" si="2"/>
        <v/>
      </c>
      <c r="AT9" s="359" t="str">
        <f t="shared" si="2"/>
        <v/>
      </c>
      <c r="AU9" s="359" t="str">
        <f t="shared" si="2"/>
        <v/>
      </c>
      <c r="AV9" s="359" t="str">
        <f t="shared" si="2"/>
        <v/>
      </c>
      <c r="AW9" s="359" t="str">
        <f t="shared" si="2"/>
        <v/>
      </c>
      <c r="AX9" s="359" t="str">
        <f t="shared" si="2"/>
        <v/>
      </c>
      <c r="AY9" s="359" t="str">
        <f t="shared" si="2"/>
        <v/>
      </c>
      <c r="AZ9" s="359" t="str">
        <f t="shared" si="2"/>
        <v>Coupon</v>
      </c>
      <c r="BA9" s="359" t="str">
        <f t="shared" si="2"/>
        <v/>
      </c>
      <c r="BB9" s="359" t="str">
        <f t="shared" si="2"/>
        <v/>
      </c>
      <c r="BC9" s="359" t="str">
        <f t="shared" si="2"/>
        <v/>
      </c>
      <c r="BD9" s="359" t="str">
        <f t="shared" si="2"/>
        <v/>
      </c>
    </row>
    <row r="10" spans="2:63">
      <c r="D10" s="365">
        <v>0</v>
      </c>
      <c r="F10" s="365" t="str">
        <f>IF(F16&lt;&gt;"",$D10,"")</f>
        <v/>
      </c>
      <c r="G10" s="365" t="str">
        <f t="shared" ref="G10:BD10" si="3">IF(G16&lt;&gt;"",$D10,"")</f>
        <v/>
      </c>
      <c r="H10" s="365" t="str">
        <f>IF(H16&lt;&gt;"",$D10,"")</f>
        <v/>
      </c>
      <c r="I10" s="365" t="str">
        <f t="shared" si="3"/>
        <v/>
      </c>
      <c r="J10" s="365" t="str">
        <f t="shared" si="3"/>
        <v/>
      </c>
      <c r="K10" s="365" t="str">
        <f t="shared" si="3"/>
        <v/>
      </c>
      <c r="L10" s="365" t="str">
        <f t="shared" si="3"/>
        <v/>
      </c>
      <c r="M10" s="365" t="str">
        <f t="shared" si="3"/>
        <v/>
      </c>
      <c r="N10" s="365">
        <v>0</v>
      </c>
      <c r="O10" s="365" t="str">
        <f>IF(O16&lt;&gt;"",$D10,"")</f>
        <v/>
      </c>
      <c r="P10" s="365" t="str">
        <f t="shared" si="3"/>
        <v/>
      </c>
      <c r="Q10" s="365" t="str">
        <f t="shared" si="3"/>
        <v/>
      </c>
      <c r="R10" s="365" t="str">
        <f t="shared" si="3"/>
        <v/>
      </c>
      <c r="S10" s="365">
        <f t="shared" si="3"/>
        <v>0</v>
      </c>
      <c r="T10" s="365" t="str">
        <f t="shared" si="3"/>
        <v/>
      </c>
      <c r="U10" s="365" t="str">
        <f t="shared" si="3"/>
        <v/>
      </c>
      <c r="V10" s="365" t="str">
        <f t="shared" si="3"/>
        <v/>
      </c>
      <c r="W10" s="365" t="str">
        <f t="shared" si="3"/>
        <v/>
      </c>
      <c r="X10" s="365" t="str">
        <f t="shared" si="3"/>
        <v/>
      </c>
      <c r="Y10" s="365" t="str">
        <f t="shared" si="3"/>
        <v/>
      </c>
      <c r="Z10" s="365" t="str">
        <f t="shared" si="3"/>
        <v/>
      </c>
      <c r="AA10" s="365" t="str">
        <f t="shared" si="3"/>
        <v/>
      </c>
      <c r="AB10" s="365" t="str">
        <f t="shared" si="3"/>
        <v/>
      </c>
      <c r="AC10" s="365" t="str">
        <f t="shared" si="3"/>
        <v/>
      </c>
      <c r="AD10" s="365" t="str">
        <f t="shared" si="3"/>
        <v/>
      </c>
      <c r="AE10" s="365" t="str">
        <f t="shared" si="3"/>
        <v/>
      </c>
      <c r="AF10" s="365" t="str">
        <f t="shared" si="3"/>
        <v/>
      </c>
      <c r="AG10" s="365" t="str">
        <f t="shared" si="3"/>
        <v/>
      </c>
      <c r="AH10" s="365" t="str">
        <f t="shared" si="3"/>
        <v/>
      </c>
      <c r="AI10" s="365" t="str">
        <f t="shared" si="3"/>
        <v/>
      </c>
      <c r="AJ10" s="365" t="str">
        <f t="shared" si="3"/>
        <v/>
      </c>
      <c r="AK10" s="365" t="str">
        <f t="shared" si="3"/>
        <v/>
      </c>
      <c r="AL10" s="365" t="str">
        <f t="shared" si="3"/>
        <v/>
      </c>
      <c r="AM10" s="365" t="str">
        <f t="shared" si="3"/>
        <v/>
      </c>
      <c r="AN10" s="365" t="str">
        <f t="shared" si="3"/>
        <v/>
      </c>
      <c r="AO10" s="365" t="str">
        <f t="shared" si="3"/>
        <v/>
      </c>
      <c r="AP10" s="365" t="str">
        <f t="shared" si="3"/>
        <v/>
      </c>
      <c r="AQ10" s="365" t="str">
        <f t="shared" si="3"/>
        <v/>
      </c>
      <c r="AR10" s="365" t="str">
        <f t="shared" si="3"/>
        <v/>
      </c>
      <c r="AS10" s="365" t="str">
        <f t="shared" si="3"/>
        <v/>
      </c>
      <c r="AT10" s="365" t="str">
        <f t="shared" si="3"/>
        <v/>
      </c>
      <c r="AU10" s="365" t="str">
        <f t="shared" si="3"/>
        <v/>
      </c>
      <c r="AV10" s="365" t="str">
        <f t="shared" si="3"/>
        <v/>
      </c>
      <c r="AW10" s="365" t="str">
        <f t="shared" si="3"/>
        <v/>
      </c>
      <c r="AX10" s="365" t="str">
        <f t="shared" si="3"/>
        <v/>
      </c>
      <c r="AY10" s="365" t="str">
        <f t="shared" si="3"/>
        <v/>
      </c>
      <c r="AZ10" s="365">
        <f t="shared" si="3"/>
        <v>0</v>
      </c>
      <c r="BA10" s="365" t="str">
        <f t="shared" si="3"/>
        <v/>
      </c>
      <c r="BB10" s="365" t="str">
        <f t="shared" si="3"/>
        <v/>
      </c>
      <c r="BC10" s="365" t="str">
        <f t="shared" si="3"/>
        <v/>
      </c>
      <c r="BD10" s="365" t="str">
        <f t="shared" si="3"/>
        <v/>
      </c>
    </row>
    <row r="12" spans="2:63">
      <c r="D12" s="359" t="s">
        <v>331</v>
      </c>
      <c r="F12" s="359" t="str">
        <f>IF(F16&lt;&gt;"","Amount","")</f>
        <v/>
      </c>
      <c r="G12" s="359"/>
      <c r="H12" s="359"/>
      <c r="I12" s="359"/>
      <c r="J12" s="359"/>
      <c r="K12" s="359"/>
      <c r="L12" s="359"/>
      <c r="M12" s="359"/>
      <c r="N12" s="359"/>
      <c r="O12" s="359"/>
      <c r="P12" s="359"/>
      <c r="Q12" s="359"/>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row>
    <row r="13" spans="2:63">
      <c r="D13" s="366">
        <f>290000+250150-73025</f>
        <v>467125</v>
      </c>
      <c r="E13" s="366" t="str">
        <f>IF(E16&lt;&gt;"",E21-D21,"")</f>
        <v/>
      </c>
      <c r="F13" s="366" t="str">
        <f>IF(F16&lt;&gt;"",F21-E21,"")</f>
        <v/>
      </c>
      <c r="G13" s="366" t="str">
        <f t="shared" ref="G13:BD13" si="4">IF(G16&lt;&gt;"",G21-F21,"")</f>
        <v/>
      </c>
      <c r="H13" s="366" t="str">
        <f>IF(H16&lt;&gt;"",H21-G21,"")</f>
        <v/>
      </c>
      <c r="I13" s="366" t="str">
        <f>IF(I16&lt;&gt;"",I21-H21,"")</f>
        <v/>
      </c>
      <c r="J13" s="366" t="str">
        <f t="shared" si="4"/>
        <v/>
      </c>
      <c r="K13" s="366" t="str">
        <f t="shared" si="4"/>
        <v/>
      </c>
      <c r="L13" s="366" t="str">
        <f t="shared" si="4"/>
        <v/>
      </c>
      <c r="M13" s="366" t="str">
        <f t="shared" si="4"/>
        <v/>
      </c>
      <c r="N13" s="366" t="str">
        <f t="shared" si="4"/>
        <v/>
      </c>
      <c r="O13" s="366" t="str">
        <f t="shared" si="4"/>
        <v/>
      </c>
      <c r="P13" s="366" t="str">
        <f t="shared" si="4"/>
        <v/>
      </c>
      <c r="Q13" s="366" t="str">
        <f t="shared" si="4"/>
        <v/>
      </c>
      <c r="R13" s="366" t="str">
        <f t="shared" si="4"/>
        <v/>
      </c>
      <c r="S13" s="366">
        <f t="shared" si="4"/>
        <v>-177125</v>
      </c>
      <c r="T13" s="366" t="str">
        <f t="shared" si="4"/>
        <v/>
      </c>
      <c r="U13" s="366" t="str">
        <f t="shared" si="4"/>
        <v/>
      </c>
      <c r="V13" s="366" t="str">
        <f t="shared" si="4"/>
        <v/>
      </c>
      <c r="W13" s="366" t="str">
        <f t="shared" si="4"/>
        <v/>
      </c>
      <c r="X13" s="366" t="str">
        <f t="shared" si="4"/>
        <v/>
      </c>
      <c r="Y13" s="366" t="str">
        <f t="shared" si="4"/>
        <v/>
      </c>
      <c r="Z13" s="366" t="str">
        <f t="shared" si="4"/>
        <v/>
      </c>
      <c r="AA13" s="366" t="str">
        <f t="shared" si="4"/>
        <v/>
      </c>
      <c r="AB13" s="366" t="str">
        <f t="shared" si="4"/>
        <v/>
      </c>
      <c r="AC13" s="366" t="str">
        <f t="shared" si="4"/>
        <v/>
      </c>
      <c r="AD13" s="366" t="str">
        <f t="shared" si="4"/>
        <v/>
      </c>
      <c r="AE13" s="366" t="str">
        <f t="shared" si="4"/>
        <v/>
      </c>
      <c r="AF13" s="366" t="str">
        <f t="shared" si="4"/>
        <v/>
      </c>
      <c r="AG13" s="366" t="str">
        <f t="shared" si="4"/>
        <v/>
      </c>
      <c r="AH13" s="366" t="str">
        <f t="shared" si="4"/>
        <v/>
      </c>
      <c r="AI13" s="366" t="str">
        <f t="shared" si="4"/>
        <v/>
      </c>
      <c r="AJ13" s="366" t="str">
        <f t="shared" si="4"/>
        <v/>
      </c>
      <c r="AK13" s="366" t="str">
        <f t="shared" si="4"/>
        <v/>
      </c>
      <c r="AL13" s="366" t="str">
        <f t="shared" si="4"/>
        <v/>
      </c>
      <c r="AM13" s="366" t="str">
        <f t="shared" si="4"/>
        <v/>
      </c>
      <c r="AN13" s="366" t="str">
        <f t="shared" si="4"/>
        <v/>
      </c>
      <c r="AO13" s="366" t="str">
        <f t="shared" si="4"/>
        <v/>
      </c>
      <c r="AP13" s="366" t="str">
        <f t="shared" si="4"/>
        <v/>
      </c>
      <c r="AQ13" s="366" t="str">
        <f t="shared" si="4"/>
        <v/>
      </c>
      <c r="AR13" s="366" t="str">
        <f t="shared" si="4"/>
        <v/>
      </c>
      <c r="AS13" s="366" t="str">
        <f t="shared" si="4"/>
        <v/>
      </c>
      <c r="AT13" s="366" t="str">
        <f t="shared" si="4"/>
        <v/>
      </c>
      <c r="AU13" s="366" t="str">
        <f t="shared" si="4"/>
        <v/>
      </c>
      <c r="AV13" s="366" t="str">
        <f t="shared" si="4"/>
        <v/>
      </c>
      <c r="AW13" s="366" t="str">
        <f t="shared" si="4"/>
        <v/>
      </c>
      <c r="AX13" s="366" t="str">
        <f t="shared" si="4"/>
        <v/>
      </c>
      <c r="AY13" s="366" t="str">
        <f t="shared" si="4"/>
        <v/>
      </c>
      <c r="AZ13" s="366">
        <f t="shared" si="4"/>
        <v>-290000</v>
      </c>
      <c r="BA13" s="366" t="str">
        <f t="shared" si="4"/>
        <v/>
      </c>
      <c r="BB13" s="366" t="str">
        <f t="shared" si="4"/>
        <v/>
      </c>
      <c r="BC13" s="366" t="str">
        <f t="shared" si="4"/>
        <v/>
      </c>
      <c r="BD13" s="366" t="str">
        <f t="shared" si="4"/>
        <v/>
      </c>
    </row>
    <row r="14" spans="2:63">
      <c r="D14" s="366"/>
      <c r="N14" s="366"/>
      <c r="X14" s="366"/>
      <c r="AH14" s="366"/>
    </row>
    <row r="15" spans="2:63">
      <c r="D15" s="366"/>
      <c r="N15" s="366"/>
      <c r="X15" s="366"/>
      <c r="AH15" s="366"/>
    </row>
    <row r="16" spans="2:63">
      <c r="D16" s="360">
        <f>IF(D18&lt;&gt;C18,D18,"")</f>
        <v>1</v>
      </c>
      <c r="E16" s="360" t="str">
        <f>IF(E18&lt;&gt;D18,E18,"")</f>
        <v/>
      </c>
      <c r="F16" s="360" t="str">
        <f t="shared" ref="F16:BD16" si="5">IF(F18&lt;&gt;E18,F18,"")</f>
        <v/>
      </c>
      <c r="G16" s="360" t="str">
        <f t="shared" si="5"/>
        <v/>
      </c>
      <c r="H16" s="360" t="str">
        <f t="shared" si="5"/>
        <v/>
      </c>
      <c r="I16" s="360" t="str">
        <f t="shared" si="5"/>
        <v/>
      </c>
      <c r="J16" s="360" t="str">
        <f t="shared" si="5"/>
        <v/>
      </c>
      <c r="K16" s="360" t="str">
        <f t="shared" si="5"/>
        <v/>
      </c>
      <c r="L16" s="360" t="str">
        <f t="shared" si="5"/>
        <v/>
      </c>
      <c r="M16" s="360" t="str">
        <f t="shared" si="5"/>
        <v/>
      </c>
      <c r="N16" s="360" t="str">
        <f t="shared" si="5"/>
        <v/>
      </c>
      <c r="O16" s="360" t="str">
        <f t="shared" si="5"/>
        <v/>
      </c>
      <c r="P16" s="360" t="str">
        <f t="shared" si="5"/>
        <v/>
      </c>
      <c r="Q16" s="360" t="str">
        <f t="shared" si="5"/>
        <v/>
      </c>
      <c r="R16" s="360" t="str">
        <f t="shared" si="5"/>
        <v/>
      </c>
      <c r="S16" s="360">
        <f t="shared" si="5"/>
        <v>2</v>
      </c>
      <c r="T16" s="360" t="str">
        <f t="shared" si="5"/>
        <v/>
      </c>
      <c r="U16" s="360" t="str">
        <f t="shared" si="5"/>
        <v/>
      </c>
      <c r="V16" s="360" t="str">
        <f t="shared" si="5"/>
        <v/>
      </c>
      <c r="W16" s="360" t="str">
        <f t="shared" si="5"/>
        <v/>
      </c>
      <c r="X16" s="360" t="str">
        <f t="shared" si="5"/>
        <v/>
      </c>
      <c r="Y16" s="360" t="str">
        <f t="shared" si="5"/>
        <v/>
      </c>
      <c r="Z16" s="360" t="str">
        <f t="shared" si="5"/>
        <v/>
      </c>
      <c r="AA16" s="360" t="str">
        <f t="shared" si="5"/>
        <v/>
      </c>
      <c r="AB16" s="360" t="str">
        <f t="shared" si="5"/>
        <v/>
      </c>
      <c r="AC16" s="360" t="str">
        <f t="shared" si="5"/>
        <v/>
      </c>
      <c r="AD16" s="360" t="str">
        <f t="shared" si="5"/>
        <v/>
      </c>
      <c r="AE16" s="360" t="str">
        <f t="shared" si="5"/>
        <v/>
      </c>
      <c r="AF16" s="360" t="str">
        <f t="shared" si="5"/>
        <v/>
      </c>
      <c r="AG16" s="360" t="str">
        <f t="shared" si="5"/>
        <v/>
      </c>
      <c r="AH16" s="360" t="str">
        <f t="shared" si="5"/>
        <v/>
      </c>
      <c r="AI16" s="360" t="str">
        <f t="shared" si="5"/>
        <v/>
      </c>
      <c r="AJ16" s="360" t="str">
        <f t="shared" si="5"/>
        <v/>
      </c>
      <c r="AK16" s="360" t="str">
        <f t="shared" si="5"/>
        <v/>
      </c>
      <c r="AL16" s="360" t="str">
        <f t="shared" si="5"/>
        <v/>
      </c>
      <c r="AM16" s="360" t="str">
        <f t="shared" si="5"/>
        <v/>
      </c>
      <c r="AN16" s="360" t="str">
        <f t="shared" si="5"/>
        <v/>
      </c>
      <c r="AO16" s="360" t="str">
        <f t="shared" si="5"/>
        <v/>
      </c>
      <c r="AP16" s="360" t="str">
        <f t="shared" si="5"/>
        <v/>
      </c>
      <c r="AQ16" s="360" t="str">
        <f t="shared" si="5"/>
        <v/>
      </c>
      <c r="AR16" s="360" t="str">
        <f t="shared" si="5"/>
        <v/>
      </c>
      <c r="AS16" s="360" t="str">
        <f t="shared" si="5"/>
        <v/>
      </c>
      <c r="AT16" s="360" t="str">
        <f t="shared" si="5"/>
        <v/>
      </c>
      <c r="AU16" s="360" t="str">
        <f t="shared" si="5"/>
        <v/>
      </c>
      <c r="AV16" s="360" t="str">
        <f t="shared" si="5"/>
        <v/>
      </c>
      <c r="AW16" s="360" t="str">
        <f t="shared" si="5"/>
        <v/>
      </c>
      <c r="AX16" s="360" t="str">
        <f t="shared" si="5"/>
        <v/>
      </c>
      <c r="AY16" s="360" t="str">
        <f t="shared" si="5"/>
        <v/>
      </c>
      <c r="AZ16" s="360">
        <f t="shared" si="5"/>
        <v>3</v>
      </c>
      <c r="BA16" s="360" t="str">
        <f t="shared" si="5"/>
        <v/>
      </c>
      <c r="BB16" s="360" t="str">
        <f t="shared" si="5"/>
        <v/>
      </c>
      <c r="BC16" s="360" t="str">
        <f t="shared" si="5"/>
        <v/>
      </c>
      <c r="BD16" s="360" t="str">
        <f t="shared" si="5"/>
        <v/>
      </c>
    </row>
    <row r="17" spans="2:63">
      <c r="D17" s="18">
        <f>D1</f>
        <v>44927</v>
      </c>
      <c r="E17" s="18">
        <f t="shared" ref="E17:BK17" si="6">E1</f>
        <v>44958</v>
      </c>
      <c r="F17" s="18">
        <f t="shared" si="6"/>
        <v>44986</v>
      </c>
      <c r="G17" s="18">
        <f t="shared" si="6"/>
        <v>45017</v>
      </c>
      <c r="H17" s="18">
        <f t="shared" si="6"/>
        <v>45047</v>
      </c>
      <c r="I17" s="18">
        <f t="shared" si="6"/>
        <v>45078</v>
      </c>
      <c r="J17" s="18">
        <f t="shared" si="6"/>
        <v>45108</v>
      </c>
      <c r="K17" s="18">
        <f t="shared" si="6"/>
        <v>45139</v>
      </c>
      <c r="L17" s="18">
        <f t="shared" si="6"/>
        <v>45170</v>
      </c>
      <c r="M17" s="18">
        <f t="shared" si="6"/>
        <v>45200</v>
      </c>
      <c r="N17" s="18">
        <f t="shared" si="6"/>
        <v>45231</v>
      </c>
      <c r="O17" s="18">
        <f t="shared" si="6"/>
        <v>45261</v>
      </c>
      <c r="P17" s="18">
        <f t="shared" si="6"/>
        <v>45292</v>
      </c>
      <c r="Q17" s="18">
        <f t="shared" si="6"/>
        <v>45323</v>
      </c>
      <c r="R17" s="18">
        <f t="shared" si="6"/>
        <v>45352</v>
      </c>
      <c r="S17" s="18">
        <f t="shared" si="6"/>
        <v>45383</v>
      </c>
      <c r="T17" s="18">
        <f t="shared" si="6"/>
        <v>45413</v>
      </c>
      <c r="U17" s="18">
        <f t="shared" si="6"/>
        <v>45444</v>
      </c>
      <c r="V17" s="18">
        <f t="shared" si="6"/>
        <v>45474</v>
      </c>
      <c r="W17" s="18">
        <f t="shared" si="6"/>
        <v>45505</v>
      </c>
      <c r="X17" s="18">
        <f t="shared" si="6"/>
        <v>45536</v>
      </c>
      <c r="Y17" s="18">
        <f t="shared" si="6"/>
        <v>45566</v>
      </c>
      <c r="Z17" s="18">
        <f t="shared" si="6"/>
        <v>45597</v>
      </c>
      <c r="AA17" s="18">
        <f t="shared" si="6"/>
        <v>45627</v>
      </c>
      <c r="AB17" s="18">
        <f t="shared" si="6"/>
        <v>45658</v>
      </c>
      <c r="AC17" s="18">
        <f t="shared" si="6"/>
        <v>45689</v>
      </c>
      <c r="AD17" s="18">
        <f t="shared" si="6"/>
        <v>45717</v>
      </c>
      <c r="AE17" s="18">
        <f t="shared" si="6"/>
        <v>45748</v>
      </c>
      <c r="AF17" s="18">
        <f t="shared" si="6"/>
        <v>45778</v>
      </c>
      <c r="AG17" s="18">
        <f t="shared" si="6"/>
        <v>45809</v>
      </c>
      <c r="AH17" s="18">
        <f t="shared" si="6"/>
        <v>45839</v>
      </c>
      <c r="AI17" s="18">
        <f t="shared" si="6"/>
        <v>45870</v>
      </c>
      <c r="AJ17" s="18">
        <f t="shared" si="6"/>
        <v>45901</v>
      </c>
      <c r="AK17" s="18">
        <f t="shared" si="6"/>
        <v>45931</v>
      </c>
      <c r="AL17" s="18">
        <f t="shared" si="6"/>
        <v>45962</v>
      </c>
      <c r="AM17" s="18">
        <f t="shared" si="6"/>
        <v>45992</v>
      </c>
      <c r="AN17" s="18">
        <f t="shared" si="6"/>
        <v>46023</v>
      </c>
      <c r="AO17" s="18">
        <f t="shared" si="6"/>
        <v>46054</v>
      </c>
      <c r="AP17" s="18">
        <f t="shared" si="6"/>
        <v>46082</v>
      </c>
      <c r="AQ17" s="18">
        <f t="shared" si="6"/>
        <v>46113</v>
      </c>
      <c r="AR17" s="18">
        <f t="shared" si="6"/>
        <v>46143</v>
      </c>
      <c r="AS17" s="18">
        <f t="shared" si="6"/>
        <v>46174</v>
      </c>
      <c r="AT17" s="18">
        <f t="shared" si="6"/>
        <v>46204</v>
      </c>
      <c r="AU17" s="18">
        <f t="shared" si="6"/>
        <v>46235</v>
      </c>
      <c r="AV17" s="18">
        <f t="shared" si="6"/>
        <v>46266</v>
      </c>
      <c r="AW17" s="18">
        <f t="shared" si="6"/>
        <v>46296</v>
      </c>
      <c r="AX17" s="18">
        <f t="shared" si="6"/>
        <v>46327</v>
      </c>
      <c r="AY17" s="18">
        <f t="shared" si="6"/>
        <v>46357</v>
      </c>
      <c r="AZ17" s="18">
        <f t="shared" si="6"/>
        <v>46388</v>
      </c>
      <c r="BA17" s="18">
        <f t="shared" si="6"/>
        <v>46419</v>
      </c>
      <c r="BB17" s="18">
        <f t="shared" si="6"/>
        <v>46447</v>
      </c>
      <c r="BC17" s="18">
        <f t="shared" si="6"/>
        <v>46478</v>
      </c>
      <c r="BD17" s="18">
        <f t="shared" si="6"/>
        <v>46508</v>
      </c>
      <c r="BE17" s="18">
        <f t="shared" si="6"/>
        <v>46539</v>
      </c>
      <c r="BF17" s="18">
        <f t="shared" si="6"/>
        <v>46569</v>
      </c>
      <c r="BG17" s="18">
        <f t="shared" si="6"/>
        <v>46600</v>
      </c>
      <c r="BH17" s="18">
        <f t="shared" si="6"/>
        <v>46631</v>
      </c>
      <c r="BI17" s="18">
        <f t="shared" si="6"/>
        <v>46661</v>
      </c>
      <c r="BJ17" s="18">
        <f t="shared" si="6"/>
        <v>46692</v>
      </c>
      <c r="BK17" s="18">
        <f t="shared" si="6"/>
        <v>46722</v>
      </c>
    </row>
    <row r="18" spans="2:63">
      <c r="B18" s="360" t="s">
        <v>338</v>
      </c>
      <c r="D18" s="376">
        <v>1</v>
      </c>
      <c r="E18" s="360">
        <f>IF('Cash Flow'!F24&lt;&gt;0,1+D18,D18)</f>
        <v>1</v>
      </c>
      <c r="F18" s="360">
        <f>IF('Cash Flow'!G24&lt;&gt;0,1+E18,E18)</f>
        <v>1</v>
      </c>
      <c r="G18" s="360">
        <f>IF('Cash Flow'!H24&lt;&gt;0,1+F18,F18)</f>
        <v>1</v>
      </c>
      <c r="H18" s="360">
        <f>IF('Cash Flow'!I24&lt;&gt;0,1+G18,G18)</f>
        <v>1</v>
      </c>
      <c r="I18" s="360">
        <f>IF('Cash Flow'!J24&lt;&gt;0,1+H18,H18)</f>
        <v>1</v>
      </c>
      <c r="J18" s="360">
        <f>IF('Cash Flow'!K24&lt;&gt;0,1+I18,I18)</f>
        <v>1</v>
      </c>
      <c r="K18" s="360">
        <f>IF('Cash Flow'!L24&lt;&gt;0,1+J18,J18)</f>
        <v>1</v>
      </c>
      <c r="L18" s="360">
        <f>IF('Cash Flow'!M24&lt;&gt;0,1+K18,K18)</f>
        <v>1</v>
      </c>
      <c r="M18" s="360">
        <f>IF('Cash Flow'!N24&lt;&gt;0,1+L18,L18)</f>
        <v>1</v>
      </c>
      <c r="N18" s="360">
        <f>IF('Cash Flow'!O24&lt;&gt;0,1+M18,M18)</f>
        <v>1</v>
      </c>
      <c r="O18" s="360">
        <f>IF('Cash Flow'!P24&lt;&gt;0,1+N18,N18)</f>
        <v>1</v>
      </c>
      <c r="P18" s="360">
        <f>IF('Cash Flow'!Q24&lt;&gt;0,1+O18,O18)</f>
        <v>1</v>
      </c>
      <c r="Q18" s="360">
        <f>IF('Cash Flow'!R24&lt;&gt;0,1+P18,P18)</f>
        <v>1</v>
      </c>
      <c r="R18" s="360">
        <f>IF('Cash Flow'!S24&lt;&gt;0,1+Q18,Q18)</f>
        <v>1</v>
      </c>
      <c r="S18" s="360">
        <f>IF('Cash Flow'!T24&lt;&gt;0,1+R18,R18)</f>
        <v>2</v>
      </c>
      <c r="T18" s="360">
        <f>IF('Cash Flow'!U24&lt;&gt;0,1+S18,S18)</f>
        <v>2</v>
      </c>
      <c r="U18" s="360">
        <f>IF('Cash Flow'!V24&lt;&gt;0,1+T18,T18)</f>
        <v>2</v>
      </c>
      <c r="V18" s="360">
        <f>IF('Cash Flow'!W24&lt;&gt;0,1+U18,U18)</f>
        <v>2</v>
      </c>
      <c r="W18" s="360">
        <f>IF('Cash Flow'!X24&lt;&gt;0,1+V18,V18)</f>
        <v>2</v>
      </c>
      <c r="X18" s="360">
        <f>IF('Cash Flow'!Y24&lt;&gt;0,1+W18,W18)</f>
        <v>2</v>
      </c>
      <c r="Y18" s="360">
        <f>IF('Cash Flow'!Z24&lt;&gt;0,1+X18,X18)</f>
        <v>2</v>
      </c>
      <c r="Z18" s="360">
        <f>IF('Cash Flow'!AA24&lt;&gt;0,1+Y18,Y18)</f>
        <v>2</v>
      </c>
      <c r="AA18" s="360">
        <f>IF('Cash Flow'!AB24&lt;&gt;0,1+Z18,Z18)</f>
        <v>2</v>
      </c>
      <c r="AB18" s="360">
        <f>IF('Cash Flow'!AC24&lt;&gt;0,1+AA18,AA18)</f>
        <v>2</v>
      </c>
      <c r="AC18" s="360">
        <f>IF('Cash Flow'!AD24&lt;&gt;0,1+AB18,AB18)</f>
        <v>2</v>
      </c>
      <c r="AD18" s="360">
        <f>IF('Cash Flow'!AE24&lt;&gt;0,1+AC18,AC18)</f>
        <v>2</v>
      </c>
      <c r="AE18" s="360">
        <f>IF('Cash Flow'!AF24&lt;&gt;0,1+AD18,AD18)</f>
        <v>2</v>
      </c>
      <c r="AF18" s="360">
        <f>IF('Cash Flow'!AG24&lt;&gt;0,1+AE18,AE18)</f>
        <v>2</v>
      </c>
      <c r="AG18" s="360">
        <f>IF('Cash Flow'!AH24&lt;&gt;0,1+AF18,AF18)</f>
        <v>2</v>
      </c>
      <c r="AH18" s="360">
        <f>IF('Cash Flow'!AI24&lt;&gt;0,1+AG18,AG18)</f>
        <v>2</v>
      </c>
      <c r="AI18" s="360">
        <f>IF('Cash Flow'!AJ24&lt;&gt;0,1+AH18,AH18)</f>
        <v>2</v>
      </c>
      <c r="AJ18" s="360">
        <f>IF('Cash Flow'!AK24&lt;&gt;0,1+AI18,AI18)</f>
        <v>2</v>
      </c>
      <c r="AK18" s="360">
        <f>IF('Cash Flow'!AL24&lt;&gt;0,1+AJ18,AJ18)</f>
        <v>2</v>
      </c>
      <c r="AL18" s="360">
        <f>IF('Cash Flow'!AM24&lt;&gt;0,1+AK18,AK18)</f>
        <v>2</v>
      </c>
      <c r="AM18" s="360">
        <f>IF('Cash Flow'!AN24&lt;&gt;0,1+AL18,AL18)</f>
        <v>2</v>
      </c>
      <c r="AN18" s="360">
        <f>IF('Cash Flow'!AO24&lt;&gt;0,1+AM18,AM18)</f>
        <v>2</v>
      </c>
      <c r="AO18" s="360">
        <f>IF('Cash Flow'!AP24&lt;&gt;0,1+AN18,AN18)</f>
        <v>2</v>
      </c>
      <c r="AP18" s="360">
        <f>IF('Cash Flow'!AQ24&lt;&gt;0,1+AO18,AO18)</f>
        <v>2</v>
      </c>
      <c r="AQ18" s="360">
        <f>IF('Cash Flow'!AR24&lt;&gt;0,1+AP18,AP18)</f>
        <v>2</v>
      </c>
      <c r="AR18" s="360">
        <f>IF('Cash Flow'!AS24&lt;&gt;0,1+AQ18,AQ18)</f>
        <v>2</v>
      </c>
      <c r="AS18" s="360">
        <f>IF('Cash Flow'!AT24&lt;&gt;0,1+AR18,AR18)</f>
        <v>2</v>
      </c>
      <c r="AT18" s="360">
        <f>IF('Cash Flow'!AU24&lt;&gt;0,1+AS18,AS18)</f>
        <v>2</v>
      </c>
      <c r="AU18" s="360">
        <f>IF('Cash Flow'!AV24&lt;&gt;0,1+AT18,AT18)</f>
        <v>2</v>
      </c>
      <c r="AV18" s="360">
        <f>IF('Cash Flow'!AW24&lt;&gt;0,1+AU18,AU18)</f>
        <v>2</v>
      </c>
      <c r="AW18" s="360">
        <f>IF('Cash Flow'!AX24&lt;&gt;0,1+AV18,AV18)</f>
        <v>2</v>
      </c>
      <c r="AX18" s="360">
        <f>IF('Cash Flow'!AY24&lt;&gt;0,1+AW18,AW18)</f>
        <v>2</v>
      </c>
      <c r="AY18" s="360">
        <f>IF('Cash Flow'!AZ24&lt;&gt;0,1+AX18,AX18)</f>
        <v>2</v>
      </c>
      <c r="AZ18" s="360">
        <f>IF('Cash Flow'!BA24&lt;&gt;0,1+AY18,AY18)</f>
        <v>3</v>
      </c>
      <c r="BA18" s="360">
        <f>IF('Cash Flow'!BB24&lt;&gt;0,1+AZ18,AZ18)</f>
        <v>3</v>
      </c>
      <c r="BB18" s="360">
        <f>IF('Cash Flow'!BC24&lt;&gt;0,1+BA18,BA18)</f>
        <v>3</v>
      </c>
      <c r="BC18" s="360">
        <f>IF('Cash Flow'!BD24&lt;&gt;0,1+BB18,BB18)</f>
        <v>3</v>
      </c>
      <c r="BD18" s="360">
        <f>IF('Cash Flow'!BE24&lt;&gt;0,1+BC18,BC18)</f>
        <v>3</v>
      </c>
      <c r="BE18" s="360">
        <f>IF('Cash Flow'!BF24&lt;&gt;0,1+BD18,BD18)</f>
        <v>3</v>
      </c>
      <c r="BF18" s="360">
        <f>IF('Cash Flow'!BG24&lt;&gt;0,1+BE18,BE18)</f>
        <v>3</v>
      </c>
      <c r="BG18" s="360">
        <f>IF('Cash Flow'!BH24&lt;&gt;0,1+BF18,BF18)</f>
        <v>3</v>
      </c>
      <c r="BH18" s="360">
        <f>IF('Cash Flow'!BI24&lt;&gt;0,1+BG18,BG18)</f>
        <v>3</v>
      </c>
      <c r="BI18" s="360">
        <f>IF('Cash Flow'!BJ24&lt;&gt;0,1+BH18,BH18)</f>
        <v>3</v>
      </c>
      <c r="BJ18" s="360">
        <f>IF('Cash Flow'!BK24&lt;&gt;0,1+BI18,BI18)</f>
        <v>3</v>
      </c>
      <c r="BK18" s="360">
        <f>IF('Cash Flow'!BL24&lt;&gt;0,1+BJ18,BJ18)</f>
        <v>3</v>
      </c>
    </row>
    <row r="20" spans="2:63">
      <c r="D20" s="18">
        <f>D1</f>
        <v>44927</v>
      </c>
      <c r="E20" s="18">
        <f t="shared" ref="E20:BK20" si="7">E1</f>
        <v>44958</v>
      </c>
      <c r="F20" s="18">
        <f t="shared" si="7"/>
        <v>44986</v>
      </c>
      <c r="G20" s="18">
        <f t="shared" si="7"/>
        <v>45017</v>
      </c>
      <c r="H20" s="18">
        <f t="shared" si="7"/>
        <v>45047</v>
      </c>
      <c r="I20" s="18">
        <f t="shared" si="7"/>
        <v>45078</v>
      </c>
      <c r="J20" s="18">
        <f t="shared" si="7"/>
        <v>45108</v>
      </c>
      <c r="K20" s="18">
        <f t="shared" si="7"/>
        <v>45139</v>
      </c>
      <c r="L20" s="18">
        <f t="shared" si="7"/>
        <v>45170</v>
      </c>
      <c r="M20" s="18">
        <f t="shared" si="7"/>
        <v>45200</v>
      </c>
      <c r="N20" s="18">
        <f t="shared" si="7"/>
        <v>45231</v>
      </c>
      <c r="O20" s="18">
        <f t="shared" si="7"/>
        <v>45261</v>
      </c>
      <c r="P20" s="18">
        <f t="shared" si="7"/>
        <v>45292</v>
      </c>
      <c r="Q20" s="18">
        <f t="shared" si="7"/>
        <v>45323</v>
      </c>
      <c r="R20" s="18">
        <f t="shared" si="7"/>
        <v>45352</v>
      </c>
      <c r="S20" s="18">
        <f t="shared" si="7"/>
        <v>45383</v>
      </c>
      <c r="T20" s="18">
        <f t="shared" si="7"/>
        <v>45413</v>
      </c>
      <c r="U20" s="18">
        <f t="shared" si="7"/>
        <v>45444</v>
      </c>
      <c r="V20" s="18">
        <f t="shared" si="7"/>
        <v>45474</v>
      </c>
      <c r="W20" s="18">
        <f t="shared" si="7"/>
        <v>45505</v>
      </c>
      <c r="X20" s="18">
        <f t="shared" si="7"/>
        <v>45536</v>
      </c>
      <c r="Y20" s="18">
        <f t="shared" si="7"/>
        <v>45566</v>
      </c>
      <c r="Z20" s="18">
        <f t="shared" si="7"/>
        <v>45597</v>
      </c>
      <c r="AA20" s="18">
        <f t="shared" si="7"/>
        <v>45627</v>
      </c>
      <c r="AB20" s="18">
        <f t="shared" si="7"/>
        <v>45658</v>
      </c>
      <c r="AC20" s="18">
        <f t="shared" si="7"/>
        <v>45689</v>
      </c>
      <c r="AD20" s="18">
        <f t="shared" si="7"/>
        <v>45717</v>
      </c>
      <c r="AE20" s="18">
        <f t="shared" si="7"/>
        <v>45748</v>
      </c>
      <c r="AF20" s="18">
        <f t="shared" si="7"/>
        <v>45778</v>
      </c>
      <c r="AG20" s="18">
        <f t="shared" si="7"/>
        <v>45809</v>
      </c>
      <c r="AH20" s="18">
        <f t="shared" si="7"/>
        <v>45839</v>
      </c>
      <c r="AI20" s="18">
        <f t="shared" si="7"/>
        <v>45870</v>
      </c>
      <c r="AJ20" s="18">
        <f t="shared" si="7"/>
        <v>45901</v>
      </c>
      <c r="AK20" s="18">
        <f t="shared" si="7"/>
        <v>45931</v>
      </c>
      <c r="AL20" s="18">
        <f t="shared" si="7"/>
        <v>45962</v>
      </c>
      <c r="AM20" s="18">
        <f t="shared" si="7"/>
        <v>45992</v>
      </c>
      <c r="AN20" s="18">
        <f t="shared" si="7"/>
        <v>46023</v>
      </c>
      <c r="AO20" s="18">
        <f t="shared" si="7"/>
        <v>46054</v>
      </c>
      <c r="AP20" s="18">
        <f t="shared" si="7"/>
        <v>46082</v>
      </c>
      <c r="AQ20" s="18">
        <f t="shared" si="7"/>
        <v>46113</v>
      </c>
      <c r="AR20" s="18">
        <f t="shared" si="7"/>
        <v>46143</v>
      </c>
      <c r="AS20" s="18">
        <f t="shared" si="7"/>
        <v>46174</v>
      </c>
      <c r="AT20" s="18">
        <f t="shared" si="7"/>
        <v>46204</v>
      </c>
      <c r="AU20" s="18">
        <f t="shared" si="7"/>
        <v>46235</v>
      </c>
      <c r="AV20" s="18">
        <f t="shared" si="7"/>
        <v>46266</v>
      </c>
      <c r="AW20" s="18">
        <f t="shared" si="7"/>
        <v>46296</v>
      </c>
      <c r="AX20" s="18">
        <f t="shared" si="7"/>
        <v>46327</v>
      </c>
      <c r="AY20" s="18">
        <f t="shared" si="7"/>
        <v>46357</v>
      </c>
      <c r="AZ20" s="18">
        <f t="shared" si="7"/>
        <v>46388</v>
      </c>
      <c r="BA20" s="18">
        <f t="shared" si="7"/>
        <v>46419</v>
      </c>
      <c r="BB20" s="18">
        <f t="shared" si="7"/>
        <v>46447</v>
      </c>
      <c r="BC20" s="18">
        <f t="shared" si="7"/>
        <v>46478</v>
      </c>
      <c r="BD20" s="18">
        <f t="shared" si="7"/>
        <v>46508</v>
      </c>
      <c r="BE20" s="18">
        <f t="shared" si="7"/>
        <v>46539</v>
      </c>
      <c r="BF20" s="18">
        <f t="shared" si="7"/>
        <v>46569</v>
      </c>
      <c r="BG20" s="18">
        <f t="shared" si="7"/>
        <v>46600</v>
      </c>
      <c r="BH20" s="18">
        <f t="shared" si="7"/>
        <v>46631</v>
      </c>
      <c r="BI20" s="18">
        <f t="shared" si="7"/>
        <v>46661</v>
      </c>
      <c r="BJ20" s="18">
        <f t="shared" si="7"/>
        <v>46692</v>
      </c>
      <c r="BK20" s="18">
        <f t="shared" si="7"/>
        <v>46722</v>
      </c>
    </row>
    <row r="21" spans="2:63">
      <c r="B21" s="360" t="s">
        <v>338</v>
      </c>
      <c r="D21" s="367">
        <f>D13</f>
        <v>467125</v>
      </c>
      <c r="E21" s="367">
        <f>D21+'Cash Flow'!F24</f>
        <v>467125</v>
      </c>
      <c r="F21" s="367">
        <f>E21+'Cash Flow'!G24</f>
        <v>467125</v>
      </c>
      <c r="G21" s="367">
        <f>F21+'Cash Flow'!H24</f>
        <v>467125</v>
      </c>
      <c r="H21" s="367">
        <f>G21+'Cash Flow'!I24</f>
        <v>467125</v>
      </c>
      <c r="I21" s="367">
        <f>H21+'Cash Flow'!J24</f>
        <v>467125</v>
      </c>
      <c r="J21" s="367">
        <f>I21+'Cash Flow'!K24</f>
        <v>467125</v>
      </c>
      <c r="K21" s="367">
        <f>J21+'Cash Flow'!L24</f>
        <v>467125</v>
      </c>
      <c r="L21" s="367">
        <f>K21+'Cash Flow'!M24</f>
        <v>467125</v>
      </c>
      <c r="M21" s="367">
        <f>L21+'Cash Flow'!N24</f>
        <v>467125</v>
      </c>
      <c r="N21" s="367">
        <f>M21+'Cash Flow'!O24</f>
        <v>467125</v>
      </c>
      <c r="O21" s="367">
        <f>N21+'Cash Flow'!P24</f>
        <v>467125</v>
      </c>
      <c r="P21" s="367">
        <f>O21+'Cash Flow'!Q24</f>
        <v>467125</v>
      </c>
      <c r="Q21" s="367">
        <f>P21+'Cash Flow'!R24</f>
        <v>467125</v>
      </c>
      <c r="R21" s="367">
        <f>Q21+'Cash Flow'!S24</f>
        <v>467125</v>
      </c>
      <c r="S21" s="367">
        <f>R21+'Cash Flow'!T24</f>
        <v>290000</v>
      </c>
      <c r="T21" s="367">
        <f>S21+'Cash Flow'!U24</f>
        <v>290000</v>
      </c>
      <c r="U21" s="367">
        <f>T21+'Cash Flow'!V24</f>
        <v>290000</v>
      </c>
      <c r="V21" s="367">
        <f>U21+'Cash Flow'!W24</f>
        <v>290000</v>
      </c>
      <c r="W21" s="367">
        <f>V21+'Cash Flow'!X24</f>
        <v>290000</v>
      </c>
      <c r="X21" s="367">
        <f>W21+'Cash Flow'!Y24</f>
        <v>290000</v>
      </c>
      <c r="Y21" s="367">
        <f>X21+'Cash Flow'!Z24</f>
        <v>290000</v>
      </c>
      <c r="Z21" s="367">
        <f>Y21+'Cash Flow'!AA24</f>
        <v>290000</v>
      </c>
      <c r="AA21" s="367">
        <f>Z21+'Cash Flow'!AB24</f>
        <v>290000</v>
      </c>
      <c r="AB21" s="367">
        <f>AA21+'Cash Flow'!AC24</f>
        <v>290000</v>
      </c>
      <c r="AC21" s="367">
        <f>AB21+'Cash Flow'!AD24</f>
        <v>290000</v>
      </c>
      <c r="AD21" s="367">
        <f>AC21+'Cash Flow'!AE24</f>
        <v>290000</v>
      </c>
      <c r="AE21" s="367">
        <f>AD21+'Cash Flow'!AF24</f>
        <v>290000</v>
      </c>
      <c r="AF21" s="367">
        <f>AE21+'Cash Flow'!AG24</f>
        <v>290000</v>
      </c>
      <c r="AG21" s="367">
        <f>AF21+'Cash Flow'!AH24</f>
        <v>290000</v>
      </c>
      <c r="AH21" s="367">
        <f>AG21+'Cash Flow'!AI24</f>
        <v>290000</v>
      </c>
      <c r="AI21" s="367">
        <f>AH21+'Cash Flow'!AJ24</f>
        <v>290000</v>
      </c>
      <c r="AJ21" s="367">
        <f>AI21+'Cash Flow'!AK24</f>
        <v>290000</v>
      </c>
      <c r="AK21" s="367">
        <f>AJ21+'Cash Flow'!AL24</f>
        <v>290000</v>
      </c>
      <c r="AL21" s="367">
        <f>AK21+'Cash Flow'!AM24</f>
        <v>290000</v>
      </c>
      <c r="AM21" s="367">
        <f>AL21+'Cash Flow'!AN24</f>
        <v>290000</v>
      </c>
      <c r="AN21" s="367">
        <f>AM21+'Cash Flow'!AO24</f>
        <v>290000</v>
      </c>
      <c r="AO21" s="367">
        <f>AN21+'Cash Flow'!AP24</f>
        <v>290000</v>
      </c>
      <c r="AP21" s="367">
        <f>AO21+'Cash Flow'!AQ24</f>
        <v>290000</v>
      </c>
      <c r="AQ21" s="367">
        <f>AP21+'Cash Flow'!AR24</f>
        <v>290000</v>
      </c>
      <c r="AR21" s="367">
        <f>AQ21+'Cash Flow'!AS24</f>
        <v>290000</v>
      </c>
      <c r="AS21" s="367">
        <f>AR21+'Cash Flow'!AT24</f>
        <v>290000</v>
      </c>
      <c r="AT21" s="367">
        <f>AS21+'Cash Flow'!AU24</f>
        <v>290000</v>
      </c>
      <c r="AU21" s="367">
        <f>AT21+'Cash Flow'!AV24</f>
        <v>290000</v>
      </c>
      <c r="AV21" s="367">
        <f>AU21+'Cash Flow'!AW24</f>
        <v>290000</v>
      </c>
      <c r="AW21" s="367">
        <f>AV21+'Cash Flow'!AX24</f>
        <v>290000</v>
      </c>
      <c r="AX21" s="367">
        <f>AW21+'Cash Flow'!AY24</f>
        <v>290000</v>
      </c>
      <c r="AY21" s="367">
        <f>AX21+'Cash Flow'!AZ24</f>
        <v>290000</v>
      </c>
      <c r="AZ21" s="367">
        <f>AY21+'Cash Flow'!BA24</f>
        <v>0</v>
      </c>
      <c r="BA21" s="367">
        <f>AZ21+'Cash Flow'!BB24</f>
        <v>0</v>
      </c>
      <c r="BB21" s="367">
        <f>BA21+'Cash Flow'!BC24</f>
        <v>0</v>
      </c>
      <c r="BC21" s="367">
        <f>BB21+'Cash Flow'!BD24</f>
        <v>0</v>
      </c>
      <c r="BD21" s="367">
        <f>BC21+'Cash Flow'!BE24</f>
        <v>0</v>
      </c>
      <c r="BE21" s="367">
        <f>BD21+'Cash Flow'!BF24</f>
        <v>0</v>
      </c>
      <c r="BF21" s="367">
        <f>BE21+'Cash Flow'!BG24</f>
        <v>0</v>
      </c>
      <c r="BG21" s="367">
        <f>BF21+'Cash Flow'!BH24</f>
        <v>0</v>
      </c>
      <c r="BH21" s="367">
        <f>BG21+'Cash Flow'!BI24</f>
        <v>0</v>
      </c>
      <c r="BI21" s="367">
        <f>BH21+'Cash Flow'!BJ24</f>
        <v>0</v>
      </c>
      <c r="BJ21" s="367">
        <f>BI21+'Cash Flow'!BK24</f>
        <v>0</v>
      </c>
      <c r="BK21" s="367">
        <f>BJ21+'Cash Flow'!BL24</f>
        <v>0</v>
      </c>
    </row>
    <row r="22" spans="2:63">
      <c r="B22" s="360">
        <v>1</v>
      </c>
      <c r="C22" s="18">
        <f>HLOOKUP($B22,$D$16:$BD$17,2,0)</f>
        <v>44927</v>
      </c>
      <c r="E22" s="360">
        <f t="shared" ref="E22:BD22" si="8">IF(IF(OR(D22&lt;&gt;"",AND(D$18=$B22,D$18-C$18&lt;&gt;0)),ABS((HLOOKUP(E$20,$D$1:$BK$2,2,0)-HLOOKUP($C22,$D$1:$BK$2,2,0))/12-TRUNC((HLOOKUP(E$20,$D$1:$BK$2,2,0)-HLOOKUP($C22,$D$1:$BK$2,2,0))/12))*12,"")=0,12,IF(OR(D22&lt;&gt;"",AND(D$18=$B22,D$18-C$18&lt;&gt;0)),ABS((HLOOKUP(E$20,$D$1:$BK$2,2,0)-HLOOKUP($C22,$D$1:$BK$2,2,0))/12-TRUNC((HLOOKUP(E$20,$D$1:$BK$2,2,0)-HLOOKUP($C22,$D$1:$BK$2,2,0))/12))*12,""))</f>
        <v>1</v>
      </c>
      <c r="F22" s="360">
        <f t="shared" si="8"/>
        <v>2</v>
      </c>
      <c r="G22" s="360">
        <f t="shared" si="8"/>
        <v>3</v>
      </c>
      <c r="H22" s="360">
        <f t="shared" si="8"/>
        <v>4</v>
      </c>
      <c r="I22" s="360">
        <f t="shared" si="8"/>
        <v>5</v>
      </c>
      <c r="J22" s="360">
        <f t="shared" si="8"/>
        <v>6</v>
      </c>
      <c r="K22" s="360">
        <f t="shared" si="8"/>
        <v>7</v>
      </c>
      <c r="L22" s="360">
        <f t="shared" si="8"/>
        <v>8</v>
      </c>
      <c r="M22" s="360">
        <f t="shared" si="8"/>
        <v>9</v>
      </c>
      <c r="N22" s="360">
        <f t="shared" si="8"/>
        <v>10</v>
      </c>
      <c r="O22" s="360">
        <f t="shared" si="8"/>
        <v>11</v>
      </c>
      <c r="P22" s="360">
        <f t="shared" si="8"/>
        <v>12</v>
      </c>
      <c r="Q22" s="360">
        <f t="shared" si="8"/>
        <v>0.99999999999999911</v>
      </c>
      <c r="R22" s="360">
        <f t="shared" si="8"/>
        <v>2.0000000000000009</v>
      </c>
      <c r="S22" s="360">
        <f t="shared" si="8"/>
        <v>3</v>
      </c>
      <c r="T22" s="360">
        <f t="shared" si="8"/>
        <v>3.9999999999999991</v>
      </c>
      <c r="U22" s="360">
        <f t="shared" si="8"/>
        <v>5.0000000000000009</v>
      </c>
      <c r="V22" s="360">
        <f t="shared" si="8"/>
        <v>6</v>
      </c>
      <c r="W22" s="360">
        <f t="shared" si="8"/>
        <v>6.9999999999999991</v>
      </c>
      <c r="X22" s="360">
        <f t="shared" si="8"/>
        <v>8</v>
      </c>
      <c r="Y22" s="360">
        <f t="shared" si="8"/>
        <v>9</v>
      </c>
      <c r="Z22" s="360">
        <f t="shared" si="8"/>
        <v>10</v>
      </c>
      <c r="AA22" s="360">
        <f t="shared" si="8"/>
        <v>11</v>
      </c>
      <c r="AB22" s="360">
        <f t="shared" si="8"/>
        <v>12</v>
      </c>
      <c r="AC22" s="360">
        <f t="shared" si="8"/>
        <v>1.0000000000000018</v>
      </c>
      <c r="AD22" s="360">
        <f t="shared" si="8"/>
        <v>1.9999999999999982</v>
      </c>
      <c r="AE22" s="360">
        <f t="shared" si="8"/>
        <v>3</v>
      </c>
      <c r="AF22" s="360">
        <f t="shared" si="8"/>
        <v>4.0000000000000018</v>
      </c>
      <c r="AG22" s="360">
        <f t="shared" si="8"/>
        <v>4.9999999999999982</v>
      </c>
      <c r="AH22" s="360">
        <f t="shared" si="8"/>
        <v>6</v>
      </c>
      <c r="AI22" s="360">
        <f t="shared" si="8"/>
        <v>7.0000000000000018</v>
      </c>
      <c r="AJ22" s="360">
        <f t="shared" si="8"/>
        <v>7.9999999999999982</v>
      </c>
      <c r="AK22" s="360">
        <f t="shared" si="8"/>
        <v>9</v>
      </c>
      <c r="AL22" s="360">
        <f t="shared" si="8"/>
        <v>10.000000000000002</v>
      </c>
      <c r="AM22" s="360">
        <f t="shared" si="8"/>
        <v>10.999999999999998</v>
      </c>
      <c r="AN22" s="360">
        <f t="shared" si="8"/>
        <v>12</v>
      </c>
      <c r="AO22" s="360">
        <f t="shared" si="8"/>
        <v>1.0000000000000018</v>
      </c>
      <c r="AP22" s="360">
        <f t="shared" si="8"/>
        <v>1.9999999999999982</v>
      </c>
      <c r="AQ22" s="360">
        <f t="shared" si="8"/>
        <v>3</v>
      </c>
      <c r="AR22" s="360">
        <f t="shared" si="8"/>
        <v>4.0000000000000018</v>
      </c>
      <c r="AS22" s="360">
        <f t="shared" si="8"/>
        <v>4.9999999999999982</v>
      </c>
      <c r="AT22" s="360">
        <f t="shared" si="8"/>
        <v>6</v>
      </c>
      <c r="AU22" s="360">
        <f t="shared" si="8"/>
        <v>7.0000000000000018</v>
      </c>
      <c r="AV22" s="360">
        <f t="shared" si="8"/>
        <v>7.9999999999999982</v>
      </c>
      <c r="AW22" s="360">
        <f t="shared" si="8"/>
        <v>9</v>
      </c>
      <c r="AX22" s="360">
        <f t="shared" si="8"/>
        <v>10.000000000000002</v>
      </c>
      <c r="AY22" s="360">
        <f t="shared" si="8"/>
        <v>10.999999999999998</v>
      </c>
      <c r="AZ22" s="360">
        <f t="shared" si="8"/>
        <v>12</v>
      </c>
      <c r="BA22" s="360">
        <f t="shared" si="8"/>
        <v>0.99999999999999645</v>
      </c>
      <c r="BB22" s="360">
        <f t="shared" si="8"/>
        <v>2.0000000000000036</v>
      </c>
      <c r="BC22" s="360">
        <f t="shared" si="8"/>
        <v>3</v>
      </c>
      <c r="BD22" s="360">
        <f t="shared" si="8"/>
        <v>3.9999999999999964</v>
      </c>
      <c r="BE22" s="360">
        <f>IF(IF(OR(BD22&lt;&gt;"",AND(BD$18=$B22,BD$18-BC$18&lt;&gt;0)),ABS((HLOOKUP(BE$20,$D$1:$BK$2,2,0)-HLOOKUP($C22,$D$1:$BK$2,2,0))/12-TRUNC((HLOOKUP(BE$20,$D$1:$BK$2,2,0)-HLOOKUP($C22,$D$1:$BK$2,2,0))/12))*12,"")=0,12,IF(OR(BD22&lt;&gt;"",AND(BD$18=$B22,BD$18-BC$18&lt;&gt;0)),ABS((HLOOKUP(BE$20,$D$1:$BK$2,2,0)-HLOOKUP($C22,$D$1:$BK$2,2,0))/12-TRUNC((HLOOKUP(BE$20,$D$1:$BK$2,2,0)-HLOOKUP($C22,$D$1:$BK$2,2,0))/12))*12,""))</f>
        <v>5.0000000000000036</v>
      </c>
      <c r="BF22" s="360">
        <f t="shared" ref="BF22:BK22" si="9">IF(IF(OR(BE22&lt;&gt;"",AND(BE$18=$B22,BE$18-BD$18&lt;&gt;0)),ABS((HLOOKUP(BF$20,$D$1:$BK$2,2,0)-HLOOKUP($C22,$D$1:$BK$2,2,0))/12-TRUNC((HLOOKUP(BF$20,$D$1:$BK$2,2,0)-HLOOKUP($C22,$D$1:$BK$2,2,0))/12))*12,"")=0,12,IF(OR(BE22&lt;&gt;"",AND(BE$18=$B22,BE$18-BD$18&lt;&gt;0)),ABS((HLOOKUP(BF$20,$D$1:$BK$2,2,0)-HLOOKUP($C22,$D$1:$BK$2,2,0))/12-TRUNC((HLOOKUP(BF$20,$D$1:$BK$2,2,0)-HLOOKUP($C22,$D$1:$BK$2,2,0))/12))*12,""))</f>
        <v>6</v>
      </c>
      <c r="BG22" s="360">
        <f t="shared" si="9"/>
        <v>6.9999999999999964</v>
      </c>
      <c r="BH22" s="360">
        <f t="shared" si="9"/>
        <v>8.0000000000000036</v>
      </c>
      <c r="BI22" s="360">
        <f t="shared" si="9"/>
        <v>9</v>
      </c>
      <c r="BJ22" s="360">
        <f t="shared" si="9"/>
        <v>9.9999999999999964</v>
      </c>
      <c r="BK22" s="360">
        <f t="shared" si="9"/>
        <v>11.000000000000004</v>
      </c>
    </row>
    <row r="23" spans="2:63">
      <c r="B23" s="360">
        <f>IF('[5]Cash Flow'!B24&gt;=2,2,"")</f>
        <v>2</v>
      </c>
      <c r="C23" s="18">
        <f>HLOOKUP($B23,$D$16:$BD$17,2,0)</f>
        <v>45383</v>
      </c>
      <c r="E23" s="360" t="str">
        <f t="shared" ref="E23:E27" si="10">IF(IF(OR(D23&lt;&gt;"",AND(D$18=$B23,D$18-C$18&lt;&gt;0)),ABS((HLOOKUP(E$20,$D$1:$BK$2,2,0)-HLOOKUP($C23,$D$1:$BK$2,2,0))/12-TRUNC((HLOOKUP(E$20,$D$1:$BK$2,2,0)-HLOOKUP($C23,$D$1:$BK$2,2,0))/12))*12,"")=0,12,IF(OR(D23&lt;&gt;"",AND(D$18=$B23,D$18-C$18&lt;&gt;0)),ABS((HLOOKUP(E$20,$D$1:$BK$2,2,0)-HLOOKUP($C23,$D$1:$BK$2,2,0))/12-TRUNC((HLOOKUP(E$20,$D$1:$BK$2,2,0)-HLOOKUP($C23,$D$1:$BK$2,2,0))/12))*12,""))</f>
        <v/>
      </c>
      <c r="F23" s="360" t="str">
        <f t="shared" ref="F23:F27" si="11">IF(IF(OR(E23&lt;&gt;"",AND(E$18=$B23,E$18-D$18&lt;&gt;0)),ABS((HLOOKUP(F$20,$D$1:$BK$2,2,0)-HLOOKUP($C23,$D$1:$BK$2,2,0))/12-TRUNC((HLOOKUP(F$20,$D$1:$BK$2,2,0)-HLOOKUP($C23,$D$1:$BK$2,2,0))/12))*12,"")=0,12,IF(OR(E23&lt;&gt;"",AND(E$18=$B23,E$18-D$18&lt;&gt;0)),ABS((HLOOKUP(F$20,$D$1:$BK$2,2,0)-HLOOKUP($C23,$D$1:$BK$2,2,0))/12-TRUNC((HLOOKUP(F$20,$D$1:$BK$2,2,0)-HLOOKUP($C23,$D$1:$BK$2,2,0))/12))*12,""))</f>
        <v/>
      </c>
      <c r="G23" s="360" t="str">
        <f t="shared" ref="G23:G27" si="12">IF(IF(OR(F23&lt;&gt;"",AND(F$18=$B23,F$18-E$18&lt;&gt;0)),ABS((HLOOKUP(G$20,$D$1:$BK$2,2,0)-HLOOKUP($C23,$D$1:$BK$2,2,0))/12-TRUNC((HLOOKUP(G$20,$D$1:$BK$2,2,0)-HLOOKUP($C23,$D$1:$BK$2,2,0))/12))*12,"")=0,12,IF(OR(F23&lt;&gt;"",AND(F$18=$B23,F$18-E$18&lt;&gt;0)),ABS((HLOOKUP(G$20,$D$1:$BK$2,2,0)-HLOOKUP($C23,$D$1:$BK$2,2,0))/12-TRUNC((HLOOKUP(G$20,$D$1:$BK$2,2,0)-HLOOKUP($C23,$D$1:$BK$2,2,0))/12))*12,""))</f>
        <v/>
      </c>
      <c r="H23" s="360" t="str">
        <f t="shared" ref="H23:H27" si="13">IF(IF(OR(G23&lt;&gt;"",AND(G$18=$B23,G$18-F$18&lt;&gt;0)),ABS((HLOOKUP(H$20,$D$1:$BK$2,2,0)-HLOOKUP($C23,$D$1:$BK$2,2,0))/12-TRUNC((HLOOKUP(H$20,$D$1:$BK$2,2,0)-HLOOKUP($C23,$D$1:$BK$2,2,0))/12))*12,"")=0,12,IF(OR(G23&lt;&gt;"",AND(G$18=$B23,G$18-F$18&lt;&gt;0)),ABS((HLOOKUP(H$20,$D$1:$BK$2,2,0)-HLOOKUP($C23,$D$1:$BK$2,2,0))/12-TRUNC((HLOOKUP(H$20,$D$1:$BK$2,2,0)-HLOOKUP($C23,$D$1:$BK$2,2,0))/12))*12,""))</f>
        <v/>
      </c>
      <c r="I23" s="360" t="str">
        <f t="shared" ref="I23:I27" si="14">IF(IF(OR(H23&lt;&gt;"",AND(H$18=$B23,H$18-G$18&lt;&gt;0)),ABS((HLOOKUP(I$20,$D$1:$BK$2,2,0)-HLOOKUP($C23,$D$1:$BK$2,2,0))/12-TRUNC((HLOOKUP(I$20,$D$1:$BK$2,2,0)-HLOOKUP($C23,$D$1:$BK$2,2,0))/12))*12,"")=0,12,IF(OR(H23&lt;&gt;"",AND(H$18=$B23,H$18-G$18&lt;&gt;0)),ABS((HLOOKUP(I$20,$D$1:$BK$2,2,0)-HLOOKUP($C23,$D$1:$BK$2,2,0))/12-TRUNC((HLOOKUP(I$20,$D$1:$BK$2,2,0)-HLOOKUP($C23,$D$1:$BK$2,2,0))/12))*12,""))</f>
        <v/>
      </c>
      <c r="J23" s="360" t="str">
        <f t="shared" ref="J23:J27" si="15">IF(IF(OR(I23&lt;&gt;"",AND(I$18=$B23,I$18-H$18&lt;&gt;0)),ABS((HLOOKUP(J$20,$D$1:$BK$2,2,0)-HLOOKUP($C23,$D$1:$BK$2,2,0))/12-TRUNC((HLOOKUP(J$20,$D$1:$BK$2,2,0)-HLOOKUP($C23,$D$1:$BK$2,2,0))/12))*12,"")=0,12,IF(OR(I23&lt;&gt;"",AND(I$18=$B23,I$18-H$18&lt;&gt;0)),ABS((HLOOKUP(J$20,$D$1:$BK$2,2,0)-HLOOKUP($C23,$D$1:$BK$2,2,0))/12-TRUNC((HLOOKUP(J$20,$D$1:$BK$2,2,0)-HLOOKUP($C23,$D$1:$BK$2,2,0))/12))*12,""))</f>
        <v/>
      </c>
      <c r="K23" s="360" t="str">
        <f t="shared" ref="K23:K27" si="16">IF(IF(OR(J23&lt;&gt;"",AND(J$18=$B23,J$18-I$18&lt;&gt;0)),ABS((HLOOKUP(K$20,$D$1:$BK$2,2,0)-HLOOKUP($C23,$D$1:$BK$2,2,0))/12-TRUNC((HLOOKUP(K$20,$D$1:$BK$2,2,0)-HLOOKUP($C23,$D$1:$BK$2,2,0))/12))*12,"")=0,12,IF(OR(J23&lt;&gt;"",AND(J$18=$B23,J$18-I$18&lt;&gt;0)),ABS((HLOOKUP(K$20,$D$1:$BK$2,2,0)-HLOOKUP($C23,$D$1:$BK$2,2,0))/12-TRUNC((HLOOKUP(K$20,$D$1:$BK$2,2,0)-HLOOKUP($C23,$D$1:$BK$2,2,0))/12))*12,""))</f>
        <v/>
      </c>
      <c r="L23" s="360" t="str">
        <f t="shared" ref="L23:L27" si="17">IF(IF(OR(K23&lt;&gt;"",AND(K$18=$B23,K$18-J$18&lt;&gt;0)),ABS((HLOOKUP(L$20,$D$1:$BK$2,2,0)-HLOOKUP($C23,$D$1:$BK$2,2,0))/12-TRUNC((HLOOKUP(L$20,$D$1:$BK$2,2,0)-HLOOKUP($C23,$D$1:$BK$2,2,0))/12))*12,"")=0,12,IF(OR(K23&lt;&gt;"",AND(K$18=$B23,K$18-J$18&lt;&gt;0)),ABS((HLOOKUP(L$20,$D$1:$BK$2,2,0)-HLOOKUP($C23,$D$1:$BK$2,2,0))/12-TRUNC((HLOOKUP(L$20,$D$1:$BK$2,2,0)-HLOOKUP($C23,$D$1:$BK$2,2,0))/12))*12,""))</f>
        <v/>
      </c>
      <c r="M23" s="360" t="str">
        <f t="shared" ref="M23:M27" si="18">IF(IF(OR(L23&lt;&gt;"",AND(L$18=$B23,L$18-K$18&lt;&gt;0)),ABS((HLOOKUP(M$20,$D$1:$BK$2,2,0)-HLOOKUP($C23,$D$1:$BK$2,2,0))/12-TRUNC((HLOOKUP(M$20,$D$1:$BK$2,2,0)-HLOOKUP($C23,$D$1:$BK$2,2,0))/12))*12,"")=0,12,IF(OR(L23&lt;&gt;"",AND(L$18=$B23,L$18-K$18&lt;&gt;0)),ABS((HLOOKUP(M$20,$D$1:$BK$2,2,0)-HLOOKUP($C23,$D$1:$BK$2,2,0))/12-TRUNC((HLOOKUP(M$20,$D$1:$BK$2,2,0)-HLOOKUP($C23,$D$1:$BK$2,2,0))/12))*12,""))</f>
        <v/>
      </c>
      <c r="N23" s="360" t="str">
        <f t="shared" ref="N23:N27" si="19">IF(IF(OR(M23&lt;&gt;"",AND(M$18=$B23,M$18-L$18&lt;&gt;0)),ABS((HLOOKUP(N$20,$D$1:$BK$2,2,0)-HLOOKUP($C23,$D$1:$BK$2,2,0))/12-TRUNC((HLOOKUP(N$20,$D$1:$BK$2,2,0)-HLOOKUP($C23,$D$1:$BK$2,2,0))/12))*12,"")=0,12,IF(OR(M23&lt;&gt;"",AND(M$18=$B23,M$18-L$18&lt;&gt;0)),ABS((HLOOKUP(N$20,$D$1:$BK$2,2,0)-HLOOKUP($C23,$D$1:$BK$2,2,0))/12-TRUNC((HLOOKUP(N$20,$D$1:$BK$2,2,0)-HLOOKUP($C23,$D$1:$BK$2,2,0))/12))*12,""))</f>
        <v/>
      </c>
      <c r="O23" s="360" t="str">
        <f t="shared" ref="O23:O27" si="20">IF(IF(OR(N23&lt;&gt;"",AND(N$18=$B23,N$18-M$18&lt;&gt;0)),ABS((HLOOKUP(O$20,$D$1:$BK$2,2,0)-HLOOKUP($C23,$D$1:$BK$2,2,0))/12-TRUNC((HLOOKUP(O$20,$D$1:$BK$2,2,0)-HLOOKUP($C23,$D$1:$BK$2,2,0))/12))*12,"")=0,12,IF(OR(N23&lt;&gt;"",AND(N$18=$B23,N$18-M$18&lt;&gt;0)),ABS((HLOOKUP(O$20,$D$1:$BK$2,2,0)-HLOOKUP($C23,$D$1:$BK$2,2,0))/12-TRUNC((HLOOKUP(O$20,$D$1:$BK$2,2,0)-HLOOKUP($C23,$D$1:$BK$2,2,0))/12))*12,""))</f>
        <v/>
      </c>
      <c r="P23" s="360" t="str">
        <f t="shared" ref="P23:P27" si="21">IF(IF(OR(O23&lt;&gt;"",AND(O$18=$B23,O$18-N$18&lt;&gt;0)),ABS((HLOOKUP(P$20,$D$1:$BK$2,2,0)-HLOOKUP($C23,$D$1:$BK$2,2,0))/12-TRUNC((HLOOKUP(P$20,$D$1:$BK$2,2,0)-HLOOKUP($C23,$D$1:$BK$2,2,0))/12))*12,"")=0,12,IF(OR(O23&lt;&gt;"",AND(O$18=$B23,O$18-N$18&lt;&gt;0)),ABS((HLOOKUP(P$20,$D$1:$BK$2,2,0)-HLOOKUP($C23,$D$1:$BK$2,2,0))/12-TRUNC((HLOOKUP(P$20,$D$1:$BK$2,2,0)-HLOOKUP($C23,$D$1:$BK$2,2,0))/12))*12,""))</f>
        <v/>
      </c>
      <c r="Q23" s="360" t="str">
        <f t="shared" ref="Q23:Q27" si="22">IF(IF(OR(P23&lt;&gt;"",AND(P$18=$B23,P$18-O$18&lt;&gt;0)),ABS((HLOOKUP(Q$20,$D$1:$BK$2,2,0)-HLOOKUP($C23,$D$1:$BK$2,2,0))/12-TRUNC((HLOOKUP(Q$20,$D$1:$BK$2,2,0)-HLOOKUP($C23,$D$1:$BK$2,2,0))/12))*12,"")=0,12,IF(OR(P23&lt;&gt;"",AND(P$18=$B23,P$18-O$18&lt;&gt;0)),ABS((HLOOKUP(Q$20,$D$1:$BK$2,2,0)-HLOOKUP($C23,$D$1:$BK$2,2,0))/12-TRUNC((HLOOKUP(Q$20,$D$1:$BK$2,2,0)-HLOOKUP($C23,$D$1:$BK$2,2,0))/12))*12,""))</f>
        <v/>
      </c>
      <c r="R23" s="360" t="str">
        <f t="shared" ref="R23:R27" si="23">IF(IF(OR(Q23&lt;&gt;"",AND(Q$18=$B23,Q$18-P$18&lt;&gt;0)),ABS((HLOOKUP(R$20,$D$1:$BK$2,2,0)-HLOOKUP($C23,$D$1:$BK$2,2,0))/12-TRUNC((HLOOKUP(R$20,$D$1:$BK$2,2,0)-HLOOKUP($C23,$D$1:$BK$2,2,0))/12))*12,"")=0,12,IF(OR(Q23&lt;&gt;"",AND(Q$18=$B23,Q$18-P$18&lt;&gt;0)),ABS((HLOOKUP(R$20,$D$1:$BK$2,2,0)-HLOOKUP($C23,$D$1:$BK$2,2,0))/12-TRUNC((HLOOKUP(R$20,$D$1:$BK$2,2,0)-HLOOKUP($C23,$D$1:$BK$2,2,0))/12))*12,""))</f>
        <v/>
      </c>
      <c r="S23" s="360" t="str">
        <f t="shared" ref="S23:S27" si="24">IF(IF(OR(R23&lt;&gt;"",AND(R$18=$B23,R$18-Q$18&lt;&gt;0)),ABS((HLOOKUP(S$20,$D$1:$BK$2,2,0)-HLOOKUP($C23,$D$1:$BK$2,2,0))/12-TRUNC((HLOOKUP(S$20,$D$1:$BK$2,2,0)-HLOOKUP($C23,$D$1:$BK$2,2,0))/12))*12,"")=0,12,IF(OR(R23&lt;&gt;"",AND(R$18=$B23,R$18-Q$18&lt;&gt;0)),ABS((HLOOKUP(S$20,$D$1:$BK$2,2,0)-HLOOKUP($C23,$D$1:$BK$2,2,0))/12-TRUNC((HLOOKUP(S$20,$D$1:$BK$2,2,0)-HLOOKUP($C23,$D$1:$BK$2,2,0))/12))*12,""))</f>
        <v/>
      </c>
      <c r="T23" s="360">
        <f t="shared" ref="T23:T27" si="25">IF(IF(OR(S23&lt;&gt;"",AND(S$18=$B23,S$18-R$18&lt;&gt;0)),ABS((HLOOKUP(T$20,$D$1:$BK$2,2,0)-HLOOKUP($C23,$D$1:$BK$2,2,0))/12-TRUNC((HLOOKUP(T$20,$D$1:$BK$2,2,0)-HLOOKUP($C23,$D$1:$BK$2,2,0))/12))*12,"")=0,12,IF(OR(S23&lt;&gt;"",AND(S$18=$B23,S$18-R$18&lt;&gt;0)),ABS((HLOOKUP(T$20,$D$1:$BK$2,2,0)-HLOOKUP($C23,$D$1:$BK$2,2,0))/12-TRUNC((HLOOKUP(T$20,$D$1:$BK$2,2,0)-HLOOKUP($C23,$D$1:$BK$2,2,0))/12))*12,""))</f>
        <v>1</v>
      </c>
      <c r="U23" s="360">
        <f t="shared" ref="U23:U27" si="26">IF(IF(OR(T23&lt;&gt;"",AND(T$18=$B23,T$18-S$18&lt;&gt;0)),ABS((HLOOKUP(U$20,$D$1:$BK$2,2,0)-HLOOKUP($C23,$D$1:$BK$2,2,0))/12-TRUNC((HLOOKUP(U$20,$D$1:$BK$2,2,0)-HLOOKUP($C23,$D$1:$BK$2,2,0))/12))*12,"")=0,12,IF(OR(T23&lt;&gt;"",AND(T$18=$B23,T$18-S$18&lt;&gt;0)),ABS((HLOOKUP(U$20,$D$1:$BK$2,2,0)-HLOOKUP($C23,$D$1:$BK$2,2,0))/12-TRUNC((HLOOKUP(U$20,$D$1:$BK$2,2,0)-HLOOKUP($C23,$D$1:$BK$2,2,0))/12))*12,""))</f>
        <v>2</v>
      </c>
      <c r="V23" s="360">
        <f t="shared" ref="V23:V27" si="27">IF(IF(OR(U23&lt;&gt;"",AND(U$18=$B23,U$18-T$18&lt;&gt;0)),ABS((HLOOKUP(V$20,$D$1:$BK$2,2,0)-HLOOKUP($C23,$D$1:$BK$2,2,0))/12-TRUNC((HLOOKUP(V$20,$D$1:$BK$2,2,0)-HLOOKUP($C23,$D$1:$BK$2,2,0))/12))*12,"")=0,12,IF(OR(U23&lt;&gt;"",AND(U$18=$B23,U$18-T$18&lt;&gt;0)),ABS((HLOOKUP(V$20,$D$1:$BK$2,2,0)-HLOOKUP($C23,$D$1:$BK$2,2,0))/12-TRUNC((HLOOKUP(V$20,$D$1:$BK$2,2,0)-HLOOKUP($C23,$D$1:$BK$2,2,0))/12))*12,""))</f>
        <v>3</v>
      </c>
      <c r="W23" s="360">
        <f t="shared" ref="W23:W27" si="28">IF(IF(OR(V23&lt;&gt;"",AND(V$18=$B23,V$18-U$18&lt;&gt;0)),ABS((HLOOKUP(W$20,$D$1:$BK$2,2,0)-HLOOKUP($C23,$D$1:$BK$2,2,0))/12-TRUNC((HLOOKUP(W$20,$D$1:$BK$2,2,0)-HLOOKUP($C23,$D$1:$BK$2,2,0))/12))*12,"")=0,12,IF(OR(V23&lt;&gt;"",AND(V$18=$B23,V$18-U$18&lt;&gt;0)),ABS((HLOOKUP(W$20,$D$1:$BK$2,2,0)-HLOOKUP($C23,$D$1:$BK$2,2,0))/12-TRUNC((HLOOKUP(W$20,$D$1:$BK$2,2,0)-HLOOKUP($C23,$D$1:$BK$2,2,0))/12))*12,""))</f>
        <v>4</v>
      </c>
      <c r="X23" s="360">
        <f t="shared" ref="X23:X27" si="29">IF(IF(OR(W23&lt;&gt;"",AND(W$18=$B23,W$18-V$18&lt;&gt;0)),ABS((HLOOKUP(X$20,$D$1:$BK$2,2,0)-HLOOKUP($C23,$D$1:$BK$2,2,0))/12-TRUNC((HLOOKUP(X$20,$D$1:$BK$2,2,0)-HLOOKUP($C23,$D$1:$BK$2,2,0))/12))*12,"")=0,12,IF(OR(W23&lt;&gt;"",AND(W$18=$B23,W$18-V$18&lt;&gt;0)),ABS((HLOOKUP(X$20,$D$1:$BK$2,2,0)-HLOOKUP($C23,$D$1:$BK$2,2,0))/12-TRUNC((HLOOKUP(X$20,$D$1:$BK$2,2,0)-HLOOKUP($C23,$D$1:$BK$2,2,0))/12))*12,""))</f>
        <v>5</v>
      </c>
      <c r="Y23" s="360">
        <f t="shared" ref="Y23:Y27" si="30">IF(IF(OR(X23&lt;&gt;"",AND(X$18=$B23,X$18-W$18&lt;&gt;0)),ABS((HLOOKUP(Y$20,$D$1:$BK$2,2,0)-HLOOKUP($C23,$D$1:$BK$2,2,0))/12-TRUNC((HLOOKUP(Y$20,$D$1:$BK$2,2,0)-HLOOKUP($C23,$D$1:$BK$2,2,0))/12))*12,"")=0,12,IF(OR(X23&lt;&gt;"",AND(X$18=$B23,X$18-W$18&lt;&gt;0)),ABS((HLOOKUP(Y$20,$D$1:$BK$2,2,0)-HLOOKUP($C23,$D$1:$BK$2,2,0))/12-TRUNC((HLOOKUP(Y$20,$D$1:$BK$2,2,0)-HLOOKUP($C23,$D$1:$BK$2,2,0))/12))*12,""))</f>
        <v>6</v>
      </c>
      <c r="Z23" s="360">
        <f t="shared" ref="Z23:Z27" si="31">IF(IF(OR(Y23&lt;&gt;"",AND(Y$18=$B23,Y$18-X$18&lt;&gt;0)),ABS((HLOOKUP(Z$20,$D$1:$BK$2,2,0)-HLOOKUP($C23,$D$1:$BK$2,2,0))/12-TRUNC((HLOOKUP(Z$20,$D$1:$BK$2,2,0)-HLOOKUP($C23,$D$1:$BK$2,2,0))/12))*12,"")=0,12,IF(OR(Y23&lt;&gt;"",AND(Y$18=$B23,Y$18-X$18&lt;&gt;0)),ABS((HLOOKUP(Z$20,$D$1:$BK$2,2,0)-HLOOKUP($C23,$D$1:$BK$2,2,0))/12-TRUNC((HLOOKUP(Z$20,$D$1:$BK$2,2,0)-HLOOKUP($C23,$D$1:$BK$2,2,0))/12))*12,""))</f>
        <v>7</v>
      </c>
      <c r="AA23" s="360">
        <f t="shared" ref="AA23:AA27" si="32">IF(IF(OR(Z23&lt;&gt;"",AND(Z$18=$B23,Z$18-Y$18&lt;&gt;0)),ABS((HLOOKUP(AA$20,$D$1:$BK$2,2,0)-HLOOKUP($C23,$D$1:$BK$2,2,0))/12-TRUNC((HLOOKUP(AA$20,$D$1:$BK$2,2,0)-HLOOKUP($C23,$D$1:$BK$2,2,0))/12))*12,"")=0,12,IF(OR(Z23&lt;&gt;"",AND(Z$18=$B23,Z$18-Y$18&lt;&gt;0)),ABS((HLOOKUP(AA$20,$D$1:$BK$2,2,0)-HLOOKUP($C23,$D$1:$BK$2,2,0))/12-TRUNC((HLOOKUP(AA$20,$D$1:$BK$2,2,0)-HLOOKUP($C23,$D$1:$BK$2,2,0))/12))*12,""))</f>
        <v>8</v>
      </c>
      <c r="AB23" s="360">
        <f t="shared" ref="AB23:AB27" si="33">IF(IF(OR(AA23&lt;&gt;"",AND(AA$18=$B23,AA$18-Z$18&lt;&gt;0)),ABS((HLOOKUP(AB$20,$D$1:$BK$2,2,0)-HLOOKUP($C23,$D$1:$BK$2,2,0))/12-TRUNC((HLOOKUP(AB$20,$D$1:$BK$2,2,0)-HLOOKUP($C23,$D$1:$BK$2,2,0))/12))*12,"")=0,12,IF(OR(AA23&lt;&gt;"",AND(AA$18=$B23,AA$18-Z$18&lt;&gt;0)),ABS((HLOOKUP(AB$20,$D$1:$BK$2,2,0)-HLOOKUP($C23,$D$1:$BK$2,2,0))/12-TRUNC((HLOOKUP(AB$20,$D$1:$BK$2,2,0)-HLOOKUP($C23,$D$1:$BK$2,2,0))/12))*12,""))</f>
        <v>9</v>
      </c>
      <c r="AC23" s="360">
        <f t="shared" ref="AC23:AC27" si="34">IF(IF(OR(AB23&lt;&gt;"",AND(AB$18=$B23,AB$18-AA$18&lt;&gt;0)),ABS((HLOOKUP(AC$20,$D$1:$BK$2,2,0)-HLOOKUP($C23,$D$1:$BK$2,2,0))/12-TRUNC((HLOOKUP(AC$20,$D$1:$BK$2,2,0)-HLOOKUP($C23,$D$1:$BK$2,2,0))/12))*12,"")=0,12,IF(OR(AB23&lt;&gt;"",AND(AB$18=$B23,AB$18-AA$18&lt;&gt;0)),ABS((HLOOKUP(AC$20,$D$1:$BK$2,2,0)-HLOOKUP($C23,$D$1:$BK$2,2,0))/12-TRUNC((HLOOKUP(AC$20,$D$1:$BK$2,2,0)-HLOOKUP($C23,$D$1:$BK$2,2,0))/12))*12,""))</f>
        <v>10</v>
      </c>
      <c r="AD23" s="360">
        <f t="shared" ref="AD23:AD27" si="35">IF(IF(OR(AC23&lt;&gt;"",AND(AC$18=$B23,AC$18-AB$18&lt;&gt;0)),ABS((HLOOKUP(AD$20,$D$1:$BK$2,2,0)-HLOOKUP($C23,$D$1:$BK$2,2,0))/12-TRUNC((HLOOKUP(AD$20,$D$1:$BK$2,2,0)-HLOOKUP($C23,$D$1:$BK$2,2,0))/12))*12,"")=0,12,IF(OR(AC23&lt;&gt;"",AND(AC$18=$B23,AC$18-AB$18&lt;&gt;0)),ABS((HLOOKUP(AD$20,$D$1:$BK$2,2,0)-HLOOKUP($C23,$D$1:$BK$2,2,0))/12-TRUNC((HLOOKUP(AD$20,$D$1:$BK$2,2,0)-HLOOKUP($C23,$D$1:$BK$2,2,0))/12))*12,""))</f>
        <v>11</v>
      </c>
      <c r="AE23" s="360">
        <f t="shared" ref="AE23:AE27" si="36">IF(IF(OR(AD23&lt;&gt;"",AND(AD$18=$B23,AD$18-AC$18&lt;&gt;0)),ABS((HLOOKUP(AE$20,$D$1:$BK$2,2,0)-HLOOKUP($C23,$D$1:$BK$2,2,0))/12-TRUNC((HLOOKUP(AE$20,$D$1:$BK$2,2,0)-HLOOKUP($C23,$D$1:$BK$2,2,0))/12))*12,"")=0,12,IF(OR(AD23&lt;&gt;"",AND(AD$18=$B23,AD$18-AC$18&lt;&gt;0)),ABS((HLOOKUP(AE$20,$D$1:$BK$2,2,0)-HLOOKUP($C23,$D$1:$BK$2,2,0))/12-TRUNC((HLOOKUP(AE$20,$D$1:$BK$2,2,0)-HLOOKUP($C23,$D$1:$BK$2,2,0))/12))*12,""))</f>
        <v>12</v>
      </c>
      <c r="AF23" s="360">
        <f t="shared" ref="AF23:AF27" si="37">IF(IF(OR(AE23&lt;&gt;"",AND(AE$18=$B23,AE$18-AD$18&lt;&gt;0)),ABS((HLOOKUP(AF$20,$D$1:$BK$2,2,0)-HLOOKUP($C23,$D$1:$BK$2,2,0))/12-TRUNC((HLOOKUP(AF$20,$D$1:$BK$2,2,0)-HLOOKUP($C23,$D$1:$BK$2,2,0))/12))*12,"")=0,12,IF(OR(AE23&lt;&gt;"",AND(AE$18=$B23,AE$18-AD$18&lt;&gt;0)),ABS((HLOOKUP(AF$20,$D$1:$BK$2,2,0)-HLOOKUP($C23,$D$1:$BK$2,2,0))/12-TRUNC((HLOOKUP(AF$20,$D$1:$BK$2,2,0)-HLOOKUP($C23,$D$1:$BK$2,2,0))/12))*12,""))</f>
        <v>0.99999999999999911</v>
      </c>
      <c r="AG23" s="360">
        <f t="shared" ref="AG23:AG27" si="38">IF(IF(OR(AF23&lt;&gt;"",AND(AF$18=$B23,AF$18-AE$18&lt;&gt;0)),ABS((HLOOKUP(AG$20,$D$1:$BK$2,2,0)-HLOOKUP($C23,$D$1:$BK$2,2,0))/12-TRUNC((HLOOKUP(AG$20,$D$1:$BK$2,2,0)-HLOOKUP($C23,$D$1:$BK$2,2,0))/12))*12,"")=0,12,IF(OR(AF23&lt;&gt;"",AND(AF$18=$B23,AF$18-AE$18&lt;&gt;0)),ABS((HLOOKUP(AG$20,$D$1:$BK$2,2,0)-HLOOKUP($C23,$D$1:$BK$2,2,0))/12-TRUNC((HLOOKUP(AG$20,$D$1:$BK$2,2,0)-HLOOKUP($C23,$D$1:$BK$2,2,0))/12))*12,""))</f>
        <v>2.0000000000000009</v>
      </c>
      <c r="AH23" s="360">
        <f t="shared" ref="AH23:AH27" si="39">IF(IF(OR(AG23&lt;&gt;"",AND(AG$18=$B23,AG$18-AF$18&lt;&gt;0)),ABS((HLOOKUP(AH$20,$D$1:$BK$2,2,0)-HLOOKUP($C23,$D$1:$BK$2,2,0))/12-TRUNC((HLOOKUP(AH$20,$D$1:$BK$2,2,0)-HLOOKUP($C23,$D$1:$BK$2,2,0))/12))*12,"")=0,12,IF(OR(AG23&lt;&gt;"",AND(AG$18=$B23,AG$18-AF$18&lt;&gt;0)),ABS((HLOOKUP(AH$20,$D$1:$BK$2,2,0)-HLOOKUP($C23,$D$1:$BK$2,2,0))/12-TRUNC((HLOOKUP(AH$20,$D$1:$BK$2,2,0)-HLOOKUP($C23,$D$1:$BK$2,2,0))/12))*12,""))</f>
        <v>3</v>
      </c>
      <c r="AI23" s="360">
        <f t="shared" ref="AI23:AI27" si="40">IF(IF(OR(AH23&lt;&gt;"",AND(AH$18=$B23,AH$18-AG$18&lt;&gt;0)),ABS((HLOOKUP(AI$20,$D$1:$BK$2,2,0)-HLOOKUP($C23,$D$1:$BK$2,2,0))/12-TRUNC((HLOOKUP(AI$20,$D$1:$BK$2,2,0)-HLOOKUP($C23,$D$1:$BK$2,2,0))/12))*12,"")=0,12,IF(OR(AH23&lt;&gt;"",AND(AH$18=$B23,AH$18-AG$18&lt;&gt;0)),ABS((HLOOKUP(AI$20,$D$1:$BK$2,2,0)-HLOOKUP($C23,$D$1:$BK$2,2,0))/12-TRUNC((HLOOKUP(AI$20,$D$1:$BK$2,2,0)-HLOOKUP($C23,$D$1:$BK$2,2,0))/12))*12,""))</f>
        <v>3.9999999999999991</v>
      </c>
      <c r="AJ23" s="360">
        <f t="shared" ref="AJ23:AJ27" si="41">IF(IF(OR(AI23&lt;&gt;"",AND(AI$18=$B23,AI$18-AH$18&lt;&gt;0)),ABS((HLOOKUP(AJ$20,$D$1:$BK$2,2,0)-HLOOKUP($C23,$D$1:$BK$2,2,0))/12-TRUNC((HLOOKUP(AJ$20,$D$1:$BK$2,2,0)-HLOOKUP($C23,$D$1:$BK$2,2,0))/12))*12,"")=0,12,IF(OR(AI23&lt;&gt;"",AND(AI$18=$B23,AI$18-AH$18&lt;&gt;0)),ABS((HLOOKUP(AJ$20,$D$1:$BK$2,2,0)-HLOOKUP($C23,$D$1:$BK$2,2,0))/12-TRUNC((HLOOKUP(AJ$20,$D$1:$BK$2,2,0)-HLOOKUP($C23,$D$1:$BK$2,2,0))/12))*12,""))</f>
        <v>5.0000000000000009</v>
      </c>
      <c r="AK23" s="360">
        <f t="shared" ref="AK23:AK27" si="42">IF(IF(OR(AJ23&lt;&gt;"",AND(AJ$18=$B23,AJ$18-AI$18&lt;&gt;0)),ABS((HLOOKUP(AK$20,$D$1:$BK$2,2,0)-HLOOKUP($C23,$D$1:$BK$2,2,0))/12-TRUNC((HLOOKUP(AK$20,$D$1:$BK$2,2,0)-HLOOKUP($C23,$D$1:$BK$2,2,0))/12))*12,"")=0,12,IF(OR(AJ23&lt;&gt;"",AND(AJ$18=$B23,AJ$18-AI$18&lt;&gt;0)),ABS((HLOOKUP(AK$20,$D$1:$BK$2,2,0)-HLOOKUP($C23,$D$1:$BK$2,2,0))/12-TRUNC((HLOOKUP(AK$20,$D$1:$BK$2,2,0)-HLOOKUP($C23,$D$1:$BK$2,2,0))/12))*12,""))</f>
        <v>6</v>
      </c>
      <c r="AL23" s="360">
        <f t="shared" ref="AL23:AL27" si="43">IF(IF(OR(AK23&lt;&gt;"",AND(AK$18=$B23,AK$18-AJ$18&lt;&gt;0)),ABS((HLOOKUP(AL$20,$D$1:$BK$2,2,0)-HLOOKUP($C23,$D$1:$BK$2,2,0))/12-TRUNC((HLOOKUP(AL$20,$D$1:$BK$2,2,0)-HLOOKUP($C23,$D$1:$BK$2,2,0))/12))*12,"")=0,12,IF(OR(AK23&lt;&gt;"",AND(AK$18=$B23,AK$18-AJ$18&lt;&gt;0)),ABS((HLOOKUP(AL$20,$D$1:$BK$2,2,0)-HLOOKUP($C23,$D$1:$BK$2,2,0))/12-TRUNC((HLOOKUP(AL$20,$D$1:$BK$2,2,0)-HLOOKUP($C23,$D$1:$BK$2,2,0))/12))*12,""))</f>
        <v>6.9999999999999991</v>
      </c>
      <c r="AM23" s="360">
        <f t="shared" ref="AM23:AM27" si="44">IF(IF(OR(AL23&lt;&gt;"",AND(AL$18=$B23,AL$18-AK$18&lt;&gt;0)),ABS((HLOOKUP(AM$20,$D$1:$BK$2,2,0)-HLOOKUP($C23,$D$1:$BK$2,2,0))/12-TRUNC((HLOOKUP(AM$20,$D$1:$BK$2,2,0)-HLOOKUP($C23,$D$1:$BK$2,2,0))/12))*12,"")=0,12,IF(OR(AL23&lt;&gt;"",AND(AL$18=$B23,AL$18-AK$18&lt;&gt;0)),ABS((HLOOKUP(AM$20,$D$1:$BK$2,2,0)-HLOOKUP($C23,$D$1:$BK$2,2,0))/12-TRUNC((HLOOKUP(AM$20,$D$1:$BK$2,2,0)-HLOOKUP($C23,$D$1:$BK$2,2,0))/12))*12,""))</f>
        <v>8</v>
      </c>
      <c r="AN23" s="360">
        <f t="shared" ref="AN23:AN27" si="45">IF(IF(OR(AM23&lt;&gt;"",AND(AM$18=$B23,AM$18-AL$18&lt;&gt;0)),ABS((HLOOKUP(AN$20,$D$1:$BK$2,2,0)-HLOOKUP($C23,$D$1:$BK$2,2,0))/12-TRUNC((HLOOKUP(AN$20,$D$1:$BK$2,2,0)-HLOOKUP($C23,$D$1:$BK$2,2,0))/12))*12,"")=0,12,IF(OR(AM23&lt;&gt;"",AND(AM$18=$B23,AM$18-AL$18&lt;&gt;0)),ABS((HLOOKUP(AN$20,$D$1:$BK$2,2,0)-HLOOKUP($C23,$D$1:$BK$2,2,0))/12-TRUNC((HLOOKUP(AN$20,$D$1:$BK$2,2,0)-HLOOKUP($C23,$D$1:$BK$2,2,0))/12))*12,""))</f>
        <v>9</v>
      </c>
      <c r="AO23" s="360">
        <f t="shared" ref="AO23:AO27" si="46">IF(IF(OR(AN23&lt;&gt;"",AND(AN$18=$B23,AN$18-AM$18&lt;&gt;0)),ABS((HLOOKUP(AO$20,$D$1:$BK$2,2,0)-HLOOKUP($C23,$D$1:$BK$2,2,0))/12-TRUNC((HLOOKUP(AO$20,$D$1:$BK$2,2,0)-HLOOKUP($C23,$D$1:$BK$2,2,0))/12))*12,"")=0,12,IF(OR(AN23&lt;&gt;"",AND(AN$18=$B23,AN$18-AM$18&lt;&gt;0)),ABS((HLOOKUP(AO$20,$D$1:$BK$2,2,0)-HLOOKUP($C23,$D$1:$BK$2,2,0))/12-TRUNC((HLOOKUP(AO$20,$D$1:$BK$2,2,0)-HLOOKUP($C23,$D$1:$BK$2,2,0))/12))*12,""))</f>
        <v>10</v>
      </c>
      <c r="AP23" s="360">
        <f t="shared" ref="AP23:AP27" si="47">IF(IF(OR(AO23&lt;&gt;"",AND(AO$18=$B23,AO$18-AN$18&lt;&gt;0)),ABS((HLOOKUP(AP$20,$D$1:$BK$2,2,0)-HLOOKUP($C23,$D$1:$BK$2,2,0))/12-TRUNC((HLOOKUP(AP$20,$D$1:$BK$2,2,0)-HLOOKUP($C23,$D$1:$BK$2,2,0))/12))*12,"")=0,12,IF(OR(AO23&lt;&gt;"",AND(AO$18=$B23,AO$18-AN$18&lt;&gt;0)),ABS((HLOOKUP(AP$20,$D$1:$BK$2,2,0)-HLOOKUP($C23,$D$1:$BK$2,2,0))/12-TRUNC((HLOOKUP(AP$20,$D$1:$BK$2,2,0)-HLOOKUP($C23,$D$1:$BK$2,2,0))/12))*12,""))</f>
        <v>11</v>
      </c>
      <c r="AQ23" s="360">
        <f t="shared" ref="AQ23:AQ27" si="48">IF(IF(OR(AP23&lt;&gt;"",AND(AP$18=$B23,AP$18-AO$18&lt;&gt;0)),ABS((HLOOKUP(AQ$20,$D$1:$BK$2,2,0)-HLOOKUP($C23,$D$1:$BK$2,2,0))/12-TRUNC((HLOOKUP(AQ$20,$D$1:$BK$2,2,0)-HLOOKUP($C23,$D$1:$BK$2,2,0))/12))*12,"")=0,12,IF(OR(AP23&lt;&gt;"",AND(AP$18=$B23,AP$18-AO$18&lt;&gt;0)),ABS((HLOOKUP(AQ$20,$D$1:$BK$2,2,0)-HLOOKUP($C23,$D$1:$BK$2,2,0))/12-TRUNC((HLOOKUP(AQ$20,$D$1:$BK$2,2,0)-HLOOKUP($C23,$D$1:$BK$2,2,0))/12))*12,""))</f>
        <v>12</v>
      </c>
      <c r="AR23" s="360">
        <f t="shared" ref="AR23:AR27" si="49">IF(IF(OR(AQ23&lt;&gt;"",AND(AQ$18=$B23,AQ$18-AP$18&lt;&gt;0)),ABS((HLOOKUP(AR$20,$D$1:$BK$2,2,0)-HLOOKUP($C23,$D$1:$BK$2,2,0))/12-TRUNC((HLOOKUP(AR$20,$D$1:$BK$2,2,0)-HLOOKUP($C23,$D$1:$BK$2,2,0))/12))*12,"")=0,12,IF(OR(AQ23&lt;&gt;"",AND(AQ$18=$B23,AQ$18-AP$18&lt;&gt;0)),ABS((HLOOKUP(AR$20,$D$1:$BK$2,2,0)-HLOOKUP($C23,$D$1:$BK$2,2,0))/12-TRUNC((HLOOKUP(AR$20,$D$1:$BK$2,2,0)-HLOOKUP($C23,$D$1:$BK$2,2,0))/12))*12,""))</f>
        <v>1.0000000000000018</v>
      </c>
      <c r="AS23" s="360">
        <f t="shared" ref="AS23:AS27" si="50">IF(IF(OR(AR23&lt;&gt;"",AND(AR$18=$B23,AR$18-AQ$18&lt;&gt;0)),ABS((HLOOKUP(AS$20,$D$1:$BK$2,2,0)-HLOOKUP($C23,$D$1:$BK$2,2,0))/12-TRUNC((HLOOKUP(AS$20,$D$1:$BK$2,2,0)-HLOOKUP($C23,$D$1:$BK$2,2,0))/12))*12,"")=0,12,IF(OR(AR23&lt;&gt;"",AND(AR$18=$B23,AR$18-AQ$18&lt;&gt;0)),ABS((HLOOKUP(AS$20,$D$1:$BK$2,2,0)-HLOOKUP($C23,$D$1:$BK$2,2,0))/12-TRUNC((HLOOKUP(AS$20,$D$1:$BK$2,2,0)-HLOOKUP($C23,$D$1:$BK$2,2,0))/12))*12,""))</f>
        <v>1.9999999999999982</v>
      </c>
      <c r="AT23" s="360">
        <f t="shared" ref="AT23:AT27" si="51">IF(IF(OR(AS23&lt;&gt;"",AND(AS$18=$B23,AS$18-AR$18&lt;&gt;0)),ABS((HLOOKUP(AT$20,$D$1:$BK$2,2,0)-HLOOKUP($C23,$D$1:$BK$2,2,0))/12-TRUNC((HLOOKUP(AT$20,$D$1:$BK$2,2,0)-HLOOKUP($C23,$D$1:$BK$2,2,0))/12))*12,"")=0,12,IF(OR(AS23&lt;&gt;"",AND(AS$18=$B23,AS$18-AR$18&lt;&gt;0)),ABS((HLOOKUP(AT$20,$D$1:$BK$2,2,0)-HLOOKUP($C23,$D$1:$BK$2,2,0))/12-TRUNC((HLOOKUP(AT$20,$D$1:$BK$2,2,0)-HLOOKUP($C23,$D$1:$BK$2,2,0))/12))*12,""))</f>
        <v>3</v>
      </c>
      <c r="AU23" s="360">
        <f t="shared" ref="AU23:AU27" si="52">IF(IF(OR(AT23&lt;&gt;"",AND(AT$18=$B23,AT$18-AS$18&lt;&gt;0)),ABS((HLOOKUP(AU$20,$D$1:$BK$2,2,0)-HLOOKUP($C23,$D$1:$BK$2,2,0))/12-TRUNC((HLOOKUP(AU$20,$D$1:$BK$2,2,0)-HLOOKUP($C23,$D$1:$BK$2,2,0))/12))*12,"")=0,12,IF(OR(AT23&lt;&gt;"",AND(AT$18=$B23,AT$18-AS$18&lt;&gt;0)),ABS((HLOOKUP(AU$20,$D$1:$BK$2,2,0)-HLOOKUP($C23,$D$1:$BK$2,2,0))/12-TRUNC((HLOOKUP(AU$20,$D$1:$BK$2,2,0)-HLOOKUP($C23,$D$1:$BK$2,2,0))/12))*12,""))</f>
        <v>4.0000000000000018</v>
      </c>
      <c r="AV23" s="360">
        <f t="shared" ref="AV23:AV27" si="53">IF(IF(OR(AU23&lt;&gt;"",AND(AU$18=$B23,AU$18-AT$18&lt;&gt;0)),ABS((HLOOKUP(AV$20,$D$1:$BK$2,2,0)-HLOOKUP($C23,$D$1:$BK$2,2,0))/12-TRUNC((HLOOKUP(AV$20,$D$1:$BK$2,2,0)-HLOOKUP($C23,$D$1:$BK$2,2,0))/12))*12,"")=0,12,IF(OR(AU23&lt;&gt;"",AND(AU$18=$B23,AU$18-AT$18&lt;&gt;0)),ABS((HLOOKUP(AV$20,$D$1:$BK$2,2,0)-HLOOKUP($C23,$D$1:$BK$2,2,0))/12-TRUNC((HLOOKUP(AV$20,$D$1:$BK$2,2,0)-HLOOKUP($C23,$D$1:$BK$2,2,0))/12))*12,""))</f>
        <v>4.9999999999999982</v>
      </c>
      <c r="AW23" s="360">
        <f t="shared" ref="AW23:AW27" si="54">IF(IF(OR(AV23&lt;&gt;"",AND(AV$18=$B23,AV$18-AU$18&lt;&gt;0)),ABS((HLOOKUP(AW$20,$D$1:$BK$2,2,0)-HLOOKUP($C23,$D$1:$BK$2,2,0))/12-TRUNC((HLOOKUP(AW$20,$D$1:$BK$2,2,0)-HLOOKUP($C23,$D$1:$BK$2,2,0))/12))*12,"")=0,12,IF(OR(AV23&lt;&gt;"",AND(AV$18=$B23,AV$18-AU$18&lt;&gt;0)),ABS((HLOOKUP(AW$20,$D$1:$BK$2,2,0)-HLOOKUP($C23,$D$1:$BK$2,2,0))/12-TRUNC((HLOOKUP(AW$20,$D$1:$BK$2,2,0)-HLOOKUP($C23,$D$1:$BK$2,2,0))/12))*12,""))</f>
        <v>6</v>
      </c>
      <c r="AX23" s="360">
        <f t="shared" ref="AX23:AX27" si="55">IF(IF(OR(AW23&lt;&gt;"",AND(AW$18=$B23,AW$18-AV$18&lt;&gt;0)),ABS((HLOOKUP(AX$20,$D$1:$BK$2,2,0)-HLOOKUP($C23,$D$1:$BK$2,2,0))/12-TRUNC((HLOOKUP(AX$20,$D$1:$BK$2,2,0)-HLOOKUP($C23,$D$1:$BK$2,2,0))/12))*12,"")=0,12,IF(OR(AW23&lt;&gt;"",AND(AW$18=$B23,AW$18-AV$18&lt;&gt;0)),ABS((HLOOKUP(AX$20,$D$1:$BK$2,2,0)-HLOOKUP($C23,$D$1:$BK$2,2,0))/12-TRUNC((HLOOKUP(AX$20,$D$1:$BK$2,2,0)-HLOOKUP($C23,$D$1:$BK$2,2,0))/12))*12,""))</f>
        <v>7.0000000000000018</v>
      </c>
      <c r="AY23" s="360">
        <f t="shared" ref="AY23:AY27" si="56">IF(IF(OR(AX23&lt;&gt;"",AND(AX$18=$B23,AX$18-AW$18&lt;&gt;0)),ABS((HLOOKUP(AY$20,$D$1:$BK$2,2,0)-HLOOKUP($C23,$D$1:$BK$2,2,0))/12-TRUNC((HLOOKUP(AY$20,$D$1:$BK$2,2,0)-HLOOKUP($C23,$D$1:$BK$2,2,0))/12))*12,"")=0,12,IF(OR(AX23&lt;&gt;"",AND(AX$18=$B23,AX$18-AW$18&lt;&gt;0)),ABS((HLOOKUP(AY$20,$D$1:$BK$2,2,0)-HLOOKUP($C23,$D$1:$BK$2,2,0))/12-TRUNC((HLOOKUP(AY$20,$D$1:$BK$2,2,0)-HLOOKUP($C23,$D$1:$BK$2,2,0))/12))*12,""))</f>
        <v>7.9999999999999982</v>
      </c>
      <c r="AZ23" s="360">
        <f t="shared" ref="AZ23:AZ27" si="57">IF(IF(OR(AY23&lt;&gt;"",AND(AY$18=$B23,AY$18-AX$18&lt;&gt;0)),ABS((HLOOKUP(AZ$20,$D$1:$BK$2,2,0)-HLOOKUP($C23,$D$1:$BK$2,2,0))/12-TRUNC((HLOOKUP(AZ$20,$D$1:$BK$2,2,0)-HLOOKUP($C23,$D$1:$BK$2,2,0))/12))*12,"")=0,12,IF(OR(AY23&lt;&gt;"",AND(AY$18=$B23,AY$18-AX$18&lt;&gt;0)),ABS((HLOOKUP(AZ$20,$D$1:$BK$2,2,0)-HLOOKUP($C23,$D$1:$BK$2,2,0))/12-TRUNC((HLOOKUP(AZ$20,$D$1:$BK$2,2,0)-HLOOKUP($C23,$D$1:$BK$2,2,0))/12))*12,""))</f>
        <v>9</v>
      </c>
      <c r="BA23" s="360">
        <f t="shared" ref="BA23:BA27" si="58">IF(IF(OR(AZ23&lt;&gt;"",AND(AZ$18=$B23,AZ$18-AY$18&lt;&gt;0)),ABS((HLOOKUP(BA$20,$D$1:$BK$2,2,0)-HLOOKUP($C23,$D$1:$BK$2,2,0))/12-TRUNC((HLOOKUP(BA$20,$D$1:$BK$2,2,0)-HLOOKUP($C23,$D$1:$BK$2,2,0))/12))*12,"")=0,12,IF(OR(AZ23&lt;&gt;"",AND(AZ$18=$B23,AZ$18-AY$18&lt;&gt;0)),ABS((HLOOKUP(BA$20,$D$1:$BK$2,2,0)-HLOOKUP($C23,$D$1:$BK$2,2,0))/12-TRUNC((HLOOKUP(BA$20,$D$1:$BK$2,2,0)-HLOOKUP($C23,$D$1:$BK$2,2,0))/12))*12,""))</f>
        <v>10.000000000000002</v>
      </c>
      <c r="BB23" s="360">
        <f t="shared" ref="BB23:BB27" si="59">IF(IF(OR(BA23&lt;&gt;"",AND(BA$18=$B23,BA$18-AZ$18&lt;&gt;0)),ABS((HLOOKUP(BB$20,$D$1:$BK$2,2,0)-HLOOKUP($C23,$D$1:$BK$2,2,0))/12-TRUNC((HLOOKUP(BB$20,$D$1:$BK$2,2,0)-HLOOKUP($C23,$D$1:$BK$2,2,0))/12))*12,"")=0,12,IF(OR(BA23&lt;&gt;"",AND(BA$18=$B23,BA$18-AZ$18&lt;&gt;0)),ABS((HLOOKUP(BB$20,$D$1:$BK$2,2,0)-HLOOKUP($C23,$D$1:$BK$2,2,0))/12-TRUNC((HLOOKUP(BB$20,$D$1:$BK$2,2,0)-HLOOKUP($C23,$D$1:$BK$2,2,0))/12))*12,""))</f>
        <v>10.999999999999998</v>
      </c>
      <c r="BC23" s="360">
        <f t="shared" ref="BC23:BC27" si="60">IF(IF(OR(BB23&lt;&gt;"",AND(BB$18=$B23,BB$18-BA$18&lt;&gt;0)),ABS((HLOOKUP(BC$20,$D$1:$BK$2,2,0)-HLOOKUP($C23,$D$1:$BK$2,2,0))/12-TRUNC((HLOOKUP(BC$20,$D$1:$BK$2,2,0)-HLOOKUP($C23,$D$1:$BK$2,2,0))/12))*12,"")=0,12,IF(OR(BB23&lt;&gt;"",AND(BB$18=$B23,BB$18-BA$18&lt;&gt;0)),ABS((HLOOKUP(BC$20,$D$1:$BK$2,2,0)-HLOOKUP($C23,$D$1:$BK$2,2,0))/12-TRUNC((HLOOKUP(BC$20,$D$1:$BK$2,2,0)-HLOOKUP($C23,$D$1:$BK$2,2,0))/12))*12,""))</f>
        <v>12</v>
      </c>
      <c r="BD23" s="360">
        <f t="shared" ref="BD23:BE27" si="61">IF(IF(OR(BC23&lt;&gt;"",AND(BC$18=$B23,BC$18-BB$18&lt;&gt;0)),ABS((HLOOKUP(BD$20,$D$1:$BK$2,2,0)-HLOOKUP($C23,$D$1:$BK$2,2,0))/12-TRUNC((HLOOKUP(BD$20,$D$1:$BK$2,2,0)-HLOOKUP($C23,$D$1:$BK$2,2,0))/12))*12,"")=0,12,IF(OR(BC23&lt;&gt;"",AND(BC$18=$B23,BC$18-BB$18&lt;&gt;0)),ABS((HLOOKUP(BD$20,$D$1:$BK$2,2,0)-HLOOKUP($C23,$D$1:$BK$2,2,0))/12-TRUNC((HLOOKUP(BD$20,$D$1:$BK$2,2,0)-HLOOKUP($C23,$D$1:$BK$2,2,0))/12))*12,""))</f>
        <v>1.0000000000000018</v>
      </c>
      <c r="BE23" s="360">
        <f t="shared" si="61"/>
        <v>1.9999999999999982</v>
      </c>
      <c r="BF23" s="360">
        <f t="shared" ref="BF23:BF27" si="62">IF(IF(OR(BE23&lt;&gt;"",AND(BE$18=$B23,BE$18-BD$18&lt;&gt;0)),ABS((HLOOKUP(BF$20,$D$1:$BK$2,2,0)-HLOOKUP($C23,$D$1:$BK$2,2,0))/12-TRUNC((HLOOKUP(BF$20,$D$1:$BK$2,2,0)-HLOOKUP($C23,$D$1:$BK$2,2,0))/12))*12,"")=0,12,IF(OR(BE23&lt;&gt;"",AND(BE$18=$B23,BE$18-BD$18&lt;&gt;0)),ABS((HLOOKUP(BF$20,$D$1:$BK$2,2,0)-HLOOKUP($C23,$D$1:$BK$2,2,0))/12-TRUNC((HLOOKUP(BF$20,$D$1:$BK$2,2,0)-HLOOKUP($C23,$D$1:$BK$2,2,0))/12))*12,""))</f>
        <v>3</v>
      </c>
      <c r="BG23" s="360">
        <f t="shared" ref="BG23:BG27" si="63">IF(IF(OR(BF23&lt;&gt;"",AND(BF$18=$B23,BF$18-BE$18&lt;&gt;0)),ABS((HLOOKUP(BG$20,$D$1:$BK$2,2,0)-HLOOKUP($C23,$D$1:$BK$2,2,0))/12-TRUNC((HLOOKUP(BG$20,$D$1:$BK$2,2,0)-HLOOKUP($C23,$D$1:$BK$2,2,0))/12))*12,"")=0,12,IF(OR(BF23&lt;&gt;"",AND(BF$18=$B23,BF$18-BE$18&lt;&gt;0)),ABS((HLOOKUP(BG$20,$D$1:$BK$2,2,0)-HLOOKUP($C23,$D$1:$BK$2,2,0))/12-TRUNC((HLOOKUP(BG$20,$D$1:$BK$2,2,0)-HLOOKUP($C23,$D$1:$BK$2,2,0))/12))*12,""))</f>
        <v>4.0000000000000018</v>
      </c>
      <c r="BH23" s="360">
        <f t="shared" ref="BH23:BH27" si="64">IF(IF(OR(BG23&lt;&gt;"",AND(BG$18=$B23,BG$18-BF$18&lt;&gt;0)),ABS((HLOOKUP(BH$20,$D$1:$BK$2,2,0)-HLOOKUP($C23,$D$1:$BK$2,2,0))/12-TRUNC((HLOOKUP(BH$20,$D$1:$BK$2,2,0)-HLOOKUP($C23,$D$1:$BK$2,2,0))/12))*12,"")=0,12,IF(OR(BG23&lt;&gt;"",AND(BG$18=$B23,BG$18-BF$18&lt;&gt;0)),ABS((HLOOKUP(BH$20,$D$1:$BK$2,2,0)-HLOOKUP($C23,$D$1:$BK$2,2,0))/12-TRUNC((HLOOKUP(BH$20,$D$1:$BK$2,2,0)-HLOOKUP($C23,$D$1:$BK$2,2,0))/12))*12,""))</f>
        <v>4.9999999999999982</v>
      </c>
      <c r="BI23" s="360">
        <f t="shared" ref="BI23:BI27" si="65">IF(IF(OR(BH23&lt;&gt;"",AND(BH$18=$B23,BH$18-BG$18&lt;&gt;0)),ABS((HLOOKUP(BI$20,$D$1:$BK$2,2,0)-HLOOKUP($C23,$D$1:$BK$2,2,0))/12-TRUNC((HLOOKUP(BI$20,$D$1:$BK$2,2,0)-HLOOKUP($C23,$D$1:$BK$2,2,0))/12))*12,"")=0,12,IF(OR(BH23&lt;&gt;"",AND(BH$18=$B23,BH$18-BG$18&lt;&gt;0)),ABS((HLOOKUP(BI$20,$D$1:$BK$2,2,0)-HLOOKUP($C23,$D$1:$BK$2,2,0))/12-TRUNC((HLOOKUP(BI$20,$D$1:$BK$2,2,0)-HLOOKUP($C23,$D$1:$BK$2,2,0))/12))*12,""))</f>
        <v>6</v>
      </c>
      <c r="BJ23" s="360">
        <f t="shared" ref="BJ23:BJ27" si="66">IF(IF(OR(BI23&lt;&gt;"",AND(BI$18=$B23,BI$18-BH$18&lt;&gt;0)),ABS((HLOOKUP(BJ$20,$D$1:$BK$2,2,0)-HLOOKUP($C23,$D$1:$BK$2,2,0))/12-TRUNC((HLOOKUP(BJ$20,$D$1:$BK$2,2,0)-HLOOKUP($C23,$D$1:$BK$2,2,0))/12))*12,"")=0,12,IF(OR(BI23&lt;&gt;"",AND(BI$18=$B23,BI$18-BH$18&lt;&gt;0)),ABS((HLOOKUP(BJ$20,$D$1:$BK$2,2,0)-HLOOKUP($C23,$D$1:$BK$2,2,0))/12-TRUNC((HLOOKUP(BJ$20,$D$1:$BK$2,2,0)-HLOOKUP($C23,$D$1:$BK$2,2,0))/12))*12,""))</f>
        <v>7.0000000000000018</v>
      </c>
      <c r="BK23" s="360">
        <f t="shared" ref="BK23:BK27" si="67">IF(IF(OR(BJ23&lt;&gt;"",AND(BJ$18=$B23,BJ$18-BI$18&lt;&gt;0)),ABS((HLOOKUP(BK$20,$D$1:$BK$2,2,0)-HLOOKUP($C23,$D$1:$BK$2,2,0))/12-TRUNC((HLOOKUP(BK$20,$D$1:$BK$2,2,0)-HLOOKUP($C23,$D$1:$BK$2,2,0))/12))*12,"")=0,12,IF(OR(BJ23&lt;&gt;"",AND(BJ$18=$B23,BJ$18-BI$18&lt;&gt;0)),ABS((HLOOKUP(BK$20,$D$1:$BK$2,2,0)-HLOOKUP($C23,$D$1:$BK$2,2,0))/12-TRUNC((HLOOKUP(BK$20,$D$1:$BK$2,2,0)-HLOOKUP($C23,$D$1:$BK$2,2,0))/12))*12,""))</f>
        <v>7.9999999999999982</v>
      </c>
    </row>
    <row r="24" spans="2:63">
      <c r="B24" s="360">
        <f>IF('[5]Cash Flow'!B24&gt;=3,3,"")</f>
        <v>3</v>
      </c>
      <c r="C24" s="18">
        <f t="shared" ref="C24:C26" si="68">HLOOKUP($B24,$D$16:$BD$17,2,0)</f>
        <v>46388</v>
      </c>
      <c r="E24" s="360" t="str">
        <f t="shared" si="10"/>
        <v/>
      </c>
      <c r="F24" s="360" t="str">
        <f t="shared" si="11"/>
        <v/>
      </c>
      <c r="G24" s="360" t="str">
        <f t="shared" si="12"/>
        <v/>
      </c>
      <c r="H24" s="360" t="str">
        <f t="shared" si="13"/>
        <v/>
      </c>
      <c r="I24" s="360" t="str">
        <f t="shared" si="14"/>
        <v/>
      </c>
      <c r="J24" s="360" t="str">
        <f t="shared" si="15"/>
        <v/>
      </c>
      <c r="K24" s="360" t="str">
        <f t="shared" si="16"/>
        <v/>
      </c>
      <c r="L24" s="360" t="str">
        <f t="shared" si="17"/>
        <v/>
      </c>
      <c r="M24" s="360" t="str">
        <f t="shared" si="18"/>
        <v/>
      </c>
      <c r="N24" s="360" t="str">
        <f t="shared" si="19"/>
        <v/>
      </c>
      <c r="O24" s="360" t="str">
        <f t="shared" si="20"/>
        <v/>
      </c>
      <c r="P24" s="360" t="str">
        <f t="shared" si="21"/>
        <v/>
      </c>
      <c r="Q24" s="360" t="str">
        <f t="shared" si="22"/>
        <v/>
      </c>
      <c r="R24" s="360" t="str">
        <f t="shared" si="23"/>
        <v/>
      </c>
      <c r="S24" s="360" t="str">
        <f t="shared" si="24"/>
        <v/>
      </c>
      <c r="T24" s="360" t="str">
        <f t="shared" si="25"/>
        <v/>
      </c>
      <c r="U24" s="360" t="str">
        <f t="shared" si="26"/>
        <v/>
      </c>
      <c r="V24" s="360" t="str">
        <f t="shared" si="27"/>
        <v/>
      </c>
      <c r="W24" s="360" t="str">
        <f t="shared" si="28"/>
        <v/>
      </c>
      <c r="X24" s="360" t="str">
        <f t="shared" si="29"/>
        <v/>
      </c>
      <c r="Y24" s="360" t="str">
        <f t="shared" si="30"/>
        <v/>
      </c>
      <c r="Z24" s="360" t="str">
        <f t="shared" si="31"/>
        <v/>
      </c>
      <c r="AA24" s="360" t="str">
        <f t="shared" si="32"/>
        <v/>
      </c>
      <c r="AB24" s="360" t="str">
        <f t="shared" si="33"/>
        <v/>
      </c>
      <c r="AC24" s="360" t="str">
        <f t="shared" si="34"/>
        <v/>
      </c>
      <c r="AD24" s="360" t="str">
        <f t="shared" si="35"/>
        <v/>
      </c>
      <c r="AE24" s="360" t="str">
        <f t="shared" si="36"/>
        <v/>
      </c>
      <c r="AF24" s="360" t="str">
        <f t="shared" si="37"/>
        <v/>
      </c>
      <c r="AG24" s="360" t="str">
        <f t="shared" si="38"/>
        <v/>
      </c>
      <c r="AH24" s="360" t="str">
        <f t="shared" si="39"/>
        <v/>
      </c>
      <c r="AI24" s="360" t="str">
        <f t="shared" si="40"/>
        <v/>
      </c>
      <c r="AJ24" s="360" t="str">
        <f t="shared" si="41"/>
        <v/>
      </c>
      <c r="AK24" s="360" t="str">
        <f t="shared" si="42"/>
        <v/>
      </c>
      <c r="AL24" s="360" t="str">
        <f t="shared" si="43"/>
        <v/>
      </c>
      <c r="AM24" s="360" t="str">
        <f t="shared" si="44"/>
        <v/>
      </c>
      <c r="AN24" s="360" t="str">
        <f t="shared" si="45"/>
        <v/>
      </c>
      <c r="AO24" s="360" t="str">
        <f t="shared" si="46"/>
        <v/>
      </c>
      <c r="AP24" s="360" t="str">
        <f t="shared" si="47"/>
        <v/>
      </c>
      <c r="AQ24" s="360" t="str">
        <f t="shared" si="48"/>
        <v/>
      </c>
      <c r="AR24" s="360" t="str">
        <f t="shared" si="49"/>
        <v/>
      </c>
      <c r="AS24" s="360" t="str">
        <f t="shared" si="50"/>
        <v/>
      </c>
      <c r="AT24" s="360" t="str">
        <f t="shared" si="51"/>
        <v/>
      </c>
      <c r="AU24" s="360" t="str">
        <f t="shared" si="52"/>
        <v/>
      </c>
      <c r="AV24" s="360" t="str">
        <f t="shared" si="53"/>
        <v/>
      </c>
      <c r="AW24" s="360" t="str">
        <f t="shared" si="54"/>
        <v/>
      </c>
      <c r="AX24" s="360" t="str">
        <f t="shared" si="55"/>
        <v/>
      </c>
      <c r="AY24" s="360" t="str">
        <f t="shared" si="56"/>
        <v/>
      </c>
      <c r="AZ24" s="360" t="str">
        <f t="shared" si="57"/>
        <v/>
      </c>
      <c r="BA24" s="360">
        <f t="shared" si="58"/>
        <v>1</v>
      </c>
      <c r="BB24" s="360">
        <f t="shared" si="59"/>
        <v>2</v>
      </c>
      <c r="BC24" s="360">
        <f t="shared" si="60"/>
        <v>3</v>
      </c>
      <c r="BD24" s="360">
        <f t="shared" si="61"/>
        <v>4</v>
      </c>
      <c r="BE24" s="360">
        <f t="shared" ref="BE24:BE27" si="69">IF(IF(OR(BD24&lt;&gt;"",AND(BD$18=$B24,BD$18-BC$18&lt;&gt;0)),ABS((HLOOKUP(BE$20,$D$1:$BK$2,2,0)-HLOOKUP($C24,$D$1:$BK$2,2,0))/12-TRUNC((HLOOKUP(BE$20,$D$1:$BK$2,2,0)-HLOOKUP($C24,$D$1:$BK$2,2,0))/12))*12,"")=0,12,IF(OR(BD24&lt;&gt;"",AND(BD$18=$B24,BD$18-BC$18&lt;&gt;0)),ABS((HLOOKUP(BE$20,$D$1:$BK$2,2,0)-HLOOKUP($C24,$D$1:$BK$2,2,0))/12-TRUNC((HLOOKUP(BE$20,$D$1:$BK$2,2,0)-HLOOKUP($C24,$D$1:$BK$2,2,0))/12))*12,""))</f>
        <v>5</v>
      </c>
      <c r="BF24" s="360">
        <f t="shared" si="62"/>
        <v>6</v>
      </c>
      <c r="BG24" s="360">
        <f t="shared" si="63"/>
        <v>7</v>
      </c>
      <c r="BH24" s="360">
        <f t="shared" si="64"/>
        <v>8</v>
      </c>
      <c r="BI24" s="360">
        <f t="shared" si="65"/>
        <v>9</v>
      </c>
      <c r="BJ24" s="360">
        <f t="shared" si="66"/>
        <v>10</v>
      </c>
      <c r="BK24" s="360">
        <f t="shared" si="67"/>
        <v>11</v>
      </c>
    </row>
    <row r="25" spans="2:63">
      <c r="B25" s="360">
        <f>IF('[5]Cash Flow'!B24&gt;=4,4,"")</f>
        <v>4</v>
      </c>
      <c r="C25" s="18" t="e">
        <f t="shared" si="68"/>
        <v>#N/A</v>
      </c>
      <c r="E25" s="360" t="str">
        <f t="shared" si="10"/>
        <v/>
      </c>
      <c r="F25" s="360" t="str">
        <f t="shared" si="11"/>
        <v/>
      </c>
      <c r="G25" s="360" t="str">
        <f t="shared" si="12"/>
        <v/>
      </c>
      <c r="H25" s="360" t="str">
        <f t="shared" si="13"/>
        <v/>
      </c>
      <c r="I25" s="360" t="str">
        <f t="shared" si="14"/>
        <v/>
      </c>
      <c r="J25" s="360" t="str">
        <f t="shared" si="15"/>
        <v/>
      </c>
      <c r="K25" s="360" t="str">
        <f t="shared" si="16"/>
        <v/>
      </c>
      <c r="L25" s="360" t="str">
        <f t="shared" si="17"/>
        <v/>
      </c>
      <c r="M25" s="360" t="str">
        <f t="shared" si="18"/>
        <v/>
      </c>
      <c r="N25" s="360" t="str">
        <f t="shared" si="19"/>
        <v/>
      </c>
      <c r="O25" s="360" t="str">
        <f t="shared" si="20"/>
        <v/>
      </c>
      <c r="P25" s="360" t="str">
        <f t="shared" si="21"/>
        <v/>
      </c>
      <c r="Q25" s="360" t="str">
        <f t="shared" si="22"/>
        <v/>
      </c>
      <c r="R25" s="360" t="str">
        <f t="shared" si="23"/>
        <v/>
      </c>
      <c r="S25" s="360" t="str">
        <f t="shared" si="24"/>
        <v/>
      </c>
      <c r="T25" s="360" t="str">
        <f t="shared" si="25"/>
        <v/>
      </c>
      <c r="U25" s="360" t="str">
        <f t="shared" si="26"/>
        <v/>
      </c>
      <c r="V25" s="360" t="str">
        <f t="shared" si="27"/>
        <v/>
      </c>
      <c r="W25" s="360" t="str">
        <f t="shared" si="28"/>
        <v/>
      </c>
      <c r="X25" s="360" t="str">
        <f t="shared" si="29"/>
        <v/>
      </c>
      <c r="Y25" s="360" t="str">
        <f t="shared" si="30"/>
        <v/>
      </c>
      <c r="Z25" s="360" t="str">
        <f t="shared" si="31"/>
        <v/>
      </c>
      <c r="AA25" s="360" t="str">
        <f t="shared" si="32"/>
        <v/>
      </c>
      <c r="AB25" s="360" t="str">
        <f t="shared" si="33"/>
        <v/>
      </c>
      <c r="AC25" s="360" t="str">
        <f t="shared" si="34"/>
        <v/>
      </c>
      <c r="AD25" s="360" t="str">
        <f t="shared" si="35"/>
        <v/>
      </c>
      <c r="AE25" s="360" t="str">
        <f t="shared" si="36"/>
        <v/>
      </c>
      <c r="AF25" s="360" t="str">
        <f t="shared" si="37"/>
        <v/>
      </c>
      <c r="AG25" s="360" t="str">
        <f t="shared" si="38"/>
        <v/>
      </c>
      <c r="AH25" s="360" t="str">
        <f t="shared" si="39"/>
        <v/>
      </c>
      <c r="AI25" s="360" t="str">
        <f t="shared" si="40"/>
        <v/>
      </c>
      <c r="AJ25" s="360" t="str">
        <f t="shared" si="41"/>
        <v/>
      </c>
      <c r="AK25" s="360" t="str">
        <f t="shared" si="42"/>
        <v/>
      </c>
      <c r="AL25" s="360" t="str">
        <f t="shared" si="43"/>
        <v/>
      </c>
      <c r="AM25" s="360" t="str">
        <f t="shared" si="44"/>
        <v/>
      </c>
      <c r="AN25" s="360" t="str">
        <f t="shared" si="45"/>
        <v/>
      </c>
      <c r="AO25" s="360" t="str">
        <f t="shared" si="46"/>
        <v/>
      </c>
      <c r="AP25" s="360" t="str">
        <f t="shared" si="47"/>
        <v/>
      </c>
      <c r="AQ25" s="360" t="str">
        <f t="shared" si="48"/>
        <v/>
      </c>
      <c r="AR25" s="360" t="str">
        <f t="shared" si="49"/>
        <v/>
      </c>
      <c r="AS25" s="360" t="str">
        <f t="shared" si="50"/>
        <v/>
      </c>
      <c r="AT25" s="360" t="str">
        <f t="shared" si="51"/>
        <v/>
      </c>
      <c r="AU25" s="360" t="str">
        <f t="shared" si="52"/>
        <v/>
      </c>
      <c r="AV25" s="360" t="str">
        <f t="shared" si="53"/>
        <v/>
      </c>
      <c r="AW25" s="360" t="str">
        <f t="shared" si="54"/>
        <v/>
      </c>
      <c r="AX25" s="360" t="str">
        <f t="shared" si="55"/>
        <v/>
      </c>
      <c r="AY25" s="360" t="str">
        <f t="shared" si="56"/>
        <v/>
      </c>
      <c r="AZ25" s="360" t="str">
        <f t="shared" si="57"/>
        <v/>
      </c>
      <c r="BA25" s="360" t="str">
        <f t="shared" si="58"/>
        <v/>
      </c>
      <c r="BB25" s="360" t="str">
        <f t="shared" si="59"/>
        <v/>
      </c>
      <c r="BC25" s="360" t="str">
        <f t="shared" si="60"/>
        <v/>
      </c>
      <c r="BD25" s="360" t="str">
        <f t="shared" si="61"/>
        <v/>
      </c>
      <c r="BE25" s="360" t="str">
        <f t="shared" si="69"/>
        <v/>
      </c>
      <c r="BF25" s="360" t="str">
        <f t="shared" si="62"/>
        <v/>
      </c>
      <c r="BG25" s="360" t="str">
        <f t="shared" si="63"/>
        <v/>
      </c>
      <c r="BH25" s="360" t="str">
        <f t="shared" si="64"/>
        <v/>
      </c>
      <c r="BI25" s="360" t="str">
        <f t="shared" si="65"/>
        <v/>
      </c>
      <c r="BJ25" s="360" t="str">
        <f t="shared" si="66"/>
        <v/>
      </c>
      <c r="BK25" s="360" t="str">
        <f t="shared" si="67"/>
        <v/>
      </c>
    </row>
    <row r="26" spans="2:63">
      <c r="B26" s="360">
        <f>IF('[5]Cash Flow'!B24&gt;=5,5,"")</f>
        <v>5</v>
      </c>
      <c r="C26" s="18" t="e">
        <f t="shared" si="68"/>
        <v>#N/A</v>
      </c>
      <c r="E26" s="360" t="str">
        <f t="shared" si="10"/>
        <v/>
      </c>
      <c r="F26" s="360" t="str">
        <f t="shared" si="11"/>
        <v/>
      </c>
      <c r="G26" s="360" t="str">
        <f t="shared" si="12"/>
        <v/>
      </c>
      <c r="H26" s="360" t="str">
        <f t="shared" si="13"/>
        <v/>
      </c>
      <c r="I26" s="360" t="str">
        <f t="shared" si="14"/>
        <v/>
      </c>
      <c r="J26" s="360" t="str">
        <f t="shared" si="15"/>
        <v/>
      </c>
      <c r="K26" s="360" t="str">
        <f t="shared" si="16"/>
        <v/>
      </c>
      <c r="L26" s="360" t="str">
        <f t="shared" si="17"/>
        <v/>
      </c>
      <c r="M26" s="360" t="str">
        <f t="shared" si="18"/>
        <v/>
      </c>
      <c r="N26" s="360" t="str">
        <f t="shared" si="19"/>
        <v/>
      </c>
      <c r="O26" s="360" t="str">
        <f t="shared" si="20"/>
        <v/>
      </c>
      <c r="P26" s="360" t="str">
        <f t="shared" si="21"/>
        <v/>
      </c>
      <c r="Q26" s="360" t="str">
        <f t="shared" si="22"/>
        <v/>
      </c>
      <c r="R26" s="360" t="str">
        <f t="shared" si="23"/>
        <v/>
      </c>
      <c r="S26" s="360" t="str">
        <f t="shared" si="24"/>
        <v/>
      </c>
      <c r="T26" s="360" t="str">
        <f t="shared" si="25"/>
        <v/>
      </c>
      <c r="U26" s="360" t="str">
        <f t="shared" si="26"/>
        <v/>
      </c>
      <c r="V26" s="360" t="str">
        <f t="shared" si="27"/>
        <v/>
      </c>
      <c r="W26" s="360" t="str">
        <f t="shared" si="28"/>
        <v/>
      </c>
      <c r="X26" s="360" t="str">
        <f t="shared" si="29"/>
        <v/>
      </c>
      <c r="Y26" s="360" t="str">
        <f t="shared" si="30"/>
        <v/>
      </c>
      <c r="Z26" s="360" t="str">
        <f t="shared" si="31"/>
        <v/>
      </c>
      <c r="AA26" s="360" t="str">
        <f t="shared" si="32"/>
        <v/>
      </c>
      <c r="AB26" s="360" t="str">
        <f t="shared" si="33"/>
        <v/>
      </c>
      <c r="AC26" s="360" t="str">
        <f t="shared" si="34"/>
        <v/>
      </c>
      <c r="AD26" s="360" t="str">
        <f t="shared" si="35"/>
        <v/>
      </c>
      <c r="AE26" s="360" t="str">
        <f t="shared" si="36"/>
        <v/>
      </c>
      <c r="AF26" s="360" t="str">
        <f t="shared" si="37"/>
        <v/>
      </c>
      <c r="AG26" s="360" t="str">
        <f t="shared" si="38"/>
        <v/>
      </c>
      <c r="AH26" s="360" t="str">
        <f t="shared" si="39"/>
        <v/>
      </c>
      <c r="AI26" s="360" t="str">
        <f t="shared" si="40"/>
        <v/>
      </c>
      <c r="AJ26" s="360" t="str">
        <f t="shared" si="41"/>
        <v/>
      </c>
      <c r="AK26" s="360" t="str">
        <f t="shared" si="42"/>
        <v/>
      </c>
      <c r="AL26" s="360" t="str">
        <f t="shared" si="43"/>
        <v/>
      </c>
      <c r="AM26" s="360" t="str">
        <f t="shared" si="44"/>
        <v/>
      </c>
      <c r="AN26" s="360" t="str">
        <f t="shared" si="45"/>
        <v/>
      </c>
      <c r="AO26" s="360" t="str">
        <f t="shared" si="46"/>
        <v/>
      </c>
      <c r="AP26" s="360" t="str">
        <f t="shared" si="47"/>
        <v/>
      </c>
      <c r="AQ26" s="360" t="str">
        <f t="shared" si="48"/>
        <v/>
      </c>
      <c r="AR26" s="360" t="str">
        <f t="shared" si="49"/>
        <v/>
      </c>
      <c r="AS26" s="360" t="str">
        <f t="shared" si="50"/>
        <v/>
      </c>
      <c r="AT26" s="360" t="str">
        <f t="shared" si="51"/>
        <v/>
      </c>
      <c r="AU26" s="360" t="str">
        <f t="shared" si="52"/>
        <v/>
      </c>
      <c r="AV26" s="360" t="str">
        <f t="shared" si="53"/>
        <v/>
      </c>
      <c r="AW26" s="360" t="str">
        <f t="shared" si="54"/>
        <v/>
      </c>
      <c r="AX26" s="360" t="str">
        <f t="shared" si="55"/>
        <v/>
      </c>
      <c r="AY26" s="360" t="str">
        <f t="shared" si="56"/>
        <v/>
      </c>
      <c r="AZ26" s="360" t="str">
        <f t="shared" si="57"/>
        <v/>
      </c>
      <c r="BA26" s="360" t="str">
        <f t="shared" si="58"/>
        <v/>
      </c>
      <c r="BB26" s="360" t="str">
        <f t="shared" si="59"/>
        <v/>
      </c>
      <c r="BC26" s="360" t="str">
        <f t="shared" si="60"/>
        <v/>
      </c>
      <c r="BD26" s="360" t="str">
        <f t="shared" si="61"/>
        <v/>
      </c>
      <c r="BE26" s="360" t="str">
        <f t="shared" si="69"/>
        <v/>
      </c>
      <c r="BF26" s="360" t="str">
        <f t="shared" si="62"/>
        <v/>
      </c>
      <c r="BG26" s="360" t="str">
        <f t="shared" si="63"/>
        <v/>
      </c>
      <c r="BH26" s="360" t="str">
        <f t="shared" si="64"/>
        <v/>
      </c>
      <c r="BI26" s="360" t="str">
        <f t="shared" si="65"/>
        <v/>
      </c>
      <c r="BJ26" s="360" t="str">
        <f t="shared" si="66"/>
        <v/>
      </c>
      <c r="BK26" s="360" t="str">
        <f t="shared" si="67"/>
        <v/>
      </c>
    </row>
    <row r="27" spans="2:63">
      <c r="B27" s="360">
        <f>IF('[5]Cash Flow'!B24&gt;=6, 6,"")</f>
        <v>6</v>
      </c>
      <c r="C27" s="18" t="e">
        <f>HLOOKUP($B27,$D$16:$BD$17,2,0)</f>
        <v>#N/A</v>
      </c>
      <c r="E27" s="360" t="str">
        <f t="shared" si="10"/>
        <v/>
      </c>
      <c r="F27" s="360" t="str">
        <f t="shared" si="11"/>
        <v/>
      </c>
      <c r="G27" s="360" t="str">
        <f t="shared" si="12"/>
        <v/>
      </c>
      <c r="H27" s="360" t="str">
        <f t="shared" si="13"/>
        <v/>
      </c>
      <c r="I27" s="360" t="str">
        <f t="shared" si="14"/>
        <v/>
      </c>
      <c r="J27" s="360" t="str">
        <f t="shared" si="15"/>
        <v/>
      </c>
      <c r="K27" s="360" t="str">
        <f t="shared" si="16"/>
        <v/>
      </c>
      <c r="L27" s="360" t="str">
        <f t="shared" si="17"/>
        <v/>
      </c>
      <c r="M27" s="360" t="str">
        <f t="shared" si="18"/>
        <v/>
      </c>
      <c r="N27" s="360" t="str">
        <f t="shared" si="19"/>
        <v/>
      </c>
      <c r="O27" s="360" t="str">
        <f t="shared" si="20"/>
        <v/>
      </c>
      <c r="P27" s="360" t="str">
        <f t="shared" si="21"/>
        <v/>
      </c>
      <c r="Q27" s="360" t="str">
        <f t="shared" si="22"/>
        <v/>
      </c>
      <c r="R27" s="360" t="str">
        <f t="shared" si="23"/>
        <v/>
      </c>
      <c r="S27" s="360" t="str">
        <f t="shared" si="24"/>
        <v/>
      </c>
      <c r="T27" s="360" t="str">
        <f t="shared" si="25"/>
        <v/>
      </c>
      <c r="U27" s="360" t="str">
        <f t="shared" si="26"/>
        <v/>
      </c>
      <c r="V27" s="360" t="str">
        <f t="shared" si="27"/>
        <v/>
      </c>
      <c r="W27" s="360" t="str">
        <f t="shared" si="28"/>
        <v/>
      </c>
      <c r="X27" s="360" t="str">
        <f t="shared" si="29"/>
        <v/>
      </c>
      <c r="Y27" s="360" t="str">
        <f t="shared" si="30"/>
        <v/>
      </c>
      <c r="Z27" s="360" t="str">
        <f t="shared" si="31"/>
        <v/>
      </c>
      <c r="AA27" s="360" t="str">
        <f t="shared" si="32"/>
        <v/>
      </c>
      <c r="AB27" s="360" t="str">
        <f t="shared" si="33"/>
        <v/>
      </c>
      <c r="AC27" s="360" t="str">
        <f t="shared" si="34"/>
        <v/>
      </c>
      <c r="AD27" s="360" t="str">
        <f t="shared" si="35"/>
        <v/>
      </c>
      <c r="AE27" s="360" t="str">
        <f t="shared" si="36"/>
        <v/>
      </c>
      <c r="AF27" s="360" t="str">
        <f t="shared" si="37"/>
        <v/>
      </c>
      <c r="AG27" s="360" t="str">
        <f t="shared" si="38"/>
        <v/>
      </c>
      <c r="AH27" s="360" t="str">
        <f t="shared" si="39"/>
        <v/>
      </c>
      <c r="AI27" s="360" t="str">
        <f t="shared" si="40"/>
        <v/>
      </c>
      <c r="AJ27" s="360" t="str">
        <f t="shared" si="41"/>
        <v/>
      </c>
      <c r="AK27" s="360" t="str">
        <f t="shared" si="42"/>
        <v/>
      </c>
      <c r="AL27" s="360" t="str">
        <f t="shared" si="43"/>
        <v/>
      </c>
      <c r="AM27" s="360" t="str">
        <f t="shared" si="44"/>
        <v/>
      </c>
      <c r="AN27" s="360" t="str">
        <f t="shared" si="45"/>
        <v/>
      </c>
      <c r="AO27" s="360" t="str">
        <f t="shared" si="46"/>
        <v/>
      </c>
      <c r="AP27" s="360" t="str">
        <f t="shared" si="47"/>
        <v/>
      </c>
      <c r="AQ27" s="360" t="str">
        <f t="shared" si="48"/>
        <v/>
      </c>
      <c r="AR27" s="360" t="str">
        <f t="shared" si="49"/>
        <v/>
      </c>
      <c r="AS27" s="360" t="str">
        <f t="shared" si="50"/>
        <v/>
      </c>
      <c r="AT27" s="360" t="str">
        <f t="shared" si="51"/>
        <v/>
      </c>
      <c r="AU27" s="360" t="str">
        <f t="shared" si="52"/>
        <v/>
      </c>
      <c r="AV27" s="360" t="str">
        <f t="shared" si="53"/>
        <v/>
      </c>
      <c r="AW27" s="360" t="str">
        <f t="shared" si="54"/>
        <v/>
      </c>
      <c r="AX27" s="360" t="str">
        <f t="shared" si="55"/>
        <v/>
      </c>
      <c r="AY27" s="360" t="str">
        <f t="shared" si="56"/>
        <v/>
      </c>
      <c r="AZ27" s="360" t="str">
        <f t="shared" si="57"/>
        <v/>
      </c>
      <c r="BA27" s="360" t="str">
        <f t="shared" si="58"/>
        <v/>
      </c>
      <c r="BB27" s="360" t="str">
        <f t="shared" si="59"/>
        <v/>
      </c>
      <c r="BC27" s="360" t="str">
        <f t="shared" si="60"/>
        <v/>
      </c>
      <c r="BD27" s="360" t="str">
        <f t="shared" si="61"/>
        <v/>
      </c>
      <c r="BE27" s="360" t="str">
        <f t="shared" si="69"/>
        <v/>
      </c>
      <c r="BF27" s="360" t="str">
        <f t="shared" si="62"/>
        <v/>
      </c>
      <c r="BG27" s="360" t="str">
        <f t="shared" si="63"/>
        <v/>
      </c>
      <c r="BH27" s="360" t="str">
        <f t="shared" si="64"/>
        <v/>
      </c>
      <c r="BI27" s="360" t="str">
        <f t="shared" si="65"/>
        <v/>
      </c>
      <c r="BJ27" s="360" t="str">
        <f t="shared" si="66"/>
        <v/>
      </c>
      <c r="BK27" s="360" t="str">
        <f t="shared" si="67"/>
        <v/>
      </c>
    </row>
    <row r="28" spans="2:63">
      <c r="E28" s="360" t="str">
        <f t="shared" ref="E28:BD28" si="70">IF(OR(D28&lt;&gt;"",AND(D$18=$B$30,D$18-C$18&lt;&gt;0)),MONTH(MROUND(E$17-$C30,30)),"")</f>
        <v/>
      </c>
      <c r="F28" s="360" t="str">
        <f t="shared" si="70"/>
        <v/>
      </c>
      <c r="G28" s="360" t="str">
        <f t="shared" si="70"/>
        <v/>
      </c>
      <c r="H28" s="360" t="str">
        <f t="shared" si="70"/>
        <v/>
      </c>
      <c r="I28" s="360" t="str">
        <f t="shared" si="70"/>
        <v/>
      </c>
      <c r="J28" s="360" t="str">
        <f t="shared" si="70"/>
        <v/>
      </c>
      <c r="K28" s="360" t="str">
        <f t="shared" si="70"/>
        <v/>
      </c>
      <c r="L28" s="360" t="str">
        <f t="shared" si="70"/>
        <v/>
      </c>
      <c r="M28" s="360" t="str">
        <f t="shared" si="70"/>
        <v/>
      </c>
      <c r="N28" s="360" t="str">
        <f t="shared" si="70"/>
        <v/>
      </c>
      <c r="O28" s="360" t="str">
        <f t="shared" si="70"/>
        <v/>
      </c>
      <c r="P28" s="360" t="str">
        <f t="shared" si="70"/>
        <v/>
      </c>
      <c r="Q28" s="360" t="str">
        <f t="shared" si="70"/>
        <v/>
      </c>
      <c r="R28" s="360" t="str">
        <f t="shared" si="70"/>
        <v/>
      </c>
      <c r="S28" s="360" t="str">
        <f t="shared" si="70"/>
        <v/>
      </c>
      <c r="T28" s="360" t="str">
        <f t="shared" si="70"/>
        <v/>
      </c>
      <c r="U28" s="360" t="str">
        <f t="shared" si="70"/>
        <v/>
      </c>
      <c r="V28" s="360" t="str">
        <f t="shared" si="70"/>
        <v/>
      </c>
      <c r="W28" s="360" t="str">
        <f t="shared" si="70"/>
        <v/>
      </c>
      <c r="X28" s="360" t="str">
        <f t="shared" si="70"/>
        <v/>
      </c>
      <c r="Y28" s="360" t="str">
        <f t="shared" si="70"/>
        <v/>
      </c>
      <c r="Z28" s="360" t="str">
        <f t="shared" si="70"/>
        <v/>
      </c>
      <c r="AA28" s="360" t="str">
        <f t="shared" si="70"/>
        <v/>
      </c>
      <c r="AB28" s="360" t="str">
        <f t="shared" si="70"/>
        <v/>
      </c>
      <c r="AC28" s="360" t="str">
        <f t="shared" si="70"/>
        <v/>
      </c>
      <c r="AD28" s="360" t="str">
        <f t="shared" si="70"/>
        <v/>
      </c>
      <c r="AE28" s="360" t="str">
        <f t="shared" si="70"/>
        <v/>
      </c>
      <c r="AF28" s="360" t="str">
        <f t="shared" si="70"/>
        <v/>
      </c>
      <c r="AG28" s="360" t="str">
        <f t="shared" si="70"/>
        <v/>
      </c>
      <c r="AH28" s="360" t="str">
        <f t="shared" si="70"/>
        <v/>
      </c>
      <c r="AI28" s="360" t="str">
        <f t="shared" si="70"/>
        <v/>
      </c>
      <c r="AJ28" s="360" t="str">
        <f t="shared" si="70"/>
        <v/>
      </c>
      <c r="AK28" s="360" t="str">
        <f t="shared" si="70"/>
        <v/>
      </c>
      <c r="AL28" s="360" t="str">
        <f t="shared" si="70"/>
        <v/>
      </c>
      <c r="AM28" s="360" t="str">
        <f t="shared" si="70"/>
        <v/>
      </c>
      <c r="AN28" s="360" t="str">
        <f t="shared" si="70"/>
        <v/>
      </c>
      <c r="AO28" s="360" t="str">
        <f t="shared" si="70"/>
        <v/>
      </c>
      <c r="AP28" s="360" t="str">
        <f t="shared" si="70"/>
        <v/>
      </c>
      <c r="AQ28" s="360" t="str">
        <f t="shared" si="70"/>
        <v/>
      </c>
      <c r="AR28" s="360" t="str">
        <f t="shared" si="70"/>
        <v/>
      </c>
      <c r="AS28" s="360" t="str">
        <f t="shared" si="70"/>
        <v/>
      </c>
      <c r="AT28" s="360" t="str">
        <f t="shared" si="70"/>
        <v/>
      </c>
      <c r="AU28" s="360" t="str">
        <f t="shared" si="70"/>
        <v/>
      </c>
      <c r="AV28" s="360" t="str">
        <f t="shared" si="70"/>
        <v/>
      </c>
      <c r="AW28" s="360" t="str">
        <f t="shared" si="70"/>
        <v/>
      </c>
      <c r="AX28" s="360" t="str">
        <f t="shared" si="70"/>
        <v/>
      </c>
      <c r="AY28" s="360" t="str">
        <f t="shared" si="70"/>
        <v/>
      </c>
      <c r="AZ28" s="360" t="str">
        <f t="shared" si="70"/>
        <v/>
      </c>
      <c r="BA28" s="360" t="str">
        <f t="shared" si="70"/>
        <v/>
      </c>
      <c r="BB28" s="360" t="str">
        <f t="shared" si="70"/>
        <v/>
      </c>
      <c r="BC28" s="360" t="str">
        <f t="shared" si="70"/>
        <v/>
      </c>
      <c r="BD28" s="360" t="str">
        <f t="shared" si="70"/>
        <v/>
      </c>
    </row>
    <row r="30" spans="2:63">
      <c r="B30" s="360" t="s">
        <v>339</v>
      </c>
      <c r="D30" s="18">
        <v>44197</v>
      </c>
      <c r="E30" s="18">
        <v>44228</v>
      </c>
      <c r="F30" s="18">
        <v>44256</v>
      </c>
      <c r="G30" s="18">
        <v>44287</v>
      </c>
      <c r="H30" s="18">
        <v>44317</v>
      </c>
      <c r="I30" s="18">
        <v>44348</v>
      </c>
      <c r="J30" s="18">
        <v>44378</v>
      </c>
      <c r="K30" s="18">
        <v>44409</v>
      </c>
      <c r="L30" s="18">
        <v>44440</v>
      </c>
      <c r="M30" s="18">
        <v>44470</v>
      </c>
      <c r="N30" s="18">
        <v>44501</v>
      </c>
      <c r="O30" s="18">
        <v>44531</v>
      </c>
      <c r="P30" s="18">
        <v>44562</v>
      </c>
      <c r="Q30" s="18">
        <v>44593</v>
      </c>
      <c r="R30" s="18">
        <v>44621</v>
      </c>
      <c r="S30" s="18">
        <v>44652</v>
      </c>
      <c r="T30" s="18">
        <v>44682</v>
      </c>
      <c r="U30" s="18">
        <v>44713</v>
      </c>
      <c r="V30" s="18">
        <v>44743</v>
      </c>
      <c r="W30" s="18">
        <v>44774</v>
      </c>
      <c r="X30" s="18">
        <v>44805</v>
      </c>
      <c r="Y30" s="18">
        <v>44835</v>
      </c>
      <c r="Z30" s="18">
        <v>44866</v>
      </c>
      <c r="AA30" s="18">
        <v>44896</v>
      </c>
      <c r="AB30" s="18">
        <v>44927</v>
      </c>
      <c r="AC30" s="18">
        <v>44958</v>
      </c>
      <c r="AD30" s="18">
        <v>44986</v>
      </c>
      <c r="AE30" s="18">
        <v>45017</v>
      </c>
      <c r="AF30" s="18">
        <v>45047</v>
      </c>
      <c r="AG30" s="18">
        <v>45078</v>
      </c>
      <c r="AH30" s="18">
        <v>45108</v>
      </c>
      <c r="AI30" s="18">
        <v>45139</v>
      </c>
      <c r="AJ30" s="18">
        <v>45170</v>
      </c>
      <c r="AK30" s="18">
        <v>45200</v>
      </c>
      <c r="AL30" s="18">
        <v>45231</v>
      </c>
      <c r="AM30" s="18">
        <v>45261</v>
      </c>
      <c r="AN30" s="18">
        <v>45292</v>
      </c>
      <c r="AO30" s="18">
        <v>45323</v>
      </c>
      <c r="AP30" s="18">
        <v>45352</v>
      </c>
      <c r="AQ30" s="18">
        <v>45383</v>
      </c>
      <c r="AR30" s="18">
        <v>45413</v>
      </c>
      <c r="AS30" s="18">
        <v>45444</v>
      </c>
      <c r="AT30" s="18">
        <v>45474</v>
      </c>
      <c r="AU30" s="18">
        <v>45505</v>
      </c>
      <c r="AV30" s="18">
        <v>45536</v>
      </c>
      <c r="AW30" s="18">
        <v>45566</v>
      </c>
      <c r="AX30" s="18">
        <v>45597</v>
      </c>
      <c r="AY30" s="18">
        <v>45627</v>
      </c>
      <c r="AZ30" s="18">
        <v>45658</v>
      </c>
      <c r="BA30" s="18">
        <v>45689</v>
      </c>
      <c r="BB30" s="18">
        <v>45717</v>
      </c>
      <c r="BC30" s="18">
        <v>45748</v>
      </c>
      <c r="BD30" s="18">
        <v>45778</v>
      </c>
      <c r="BE30" s="18">
        <v>45809</v>
      </c>
      <c r="BF30" s="18">
        <v>45839</v>
      </c>
      <c r="BG30" s="18">
        <v>45870</v>
      </c>
      <c r="BH30" s="18">
        <v>45901</v>
      </c>
      <c r="BI30" s="18">
        <v>45931</v>
      </c>
      <c r="BJ30" s="18">
        <v>45962</v>
      </c>
      <c r="BK30" s="18">
        <v>45992</v>
      </c>
    </row>
    <row r="31" spans="2:63">
      <c r="C31" s="18">
        <f>C22</f>
        <v>44927</v>
      </c>
      <c r="D31" s="362" t="str">
        <f>IF(D22&lt;&gt;"",HLOOKUP($B$22,$D$5:$BD$13,6,0)*HLOOKUP($B$22,$D$5:$BD$13,9,0)*D$22/12,"")</f>
        <v/>
      </c>
      <c r="E31" s="362">
        <f>IF(E22&lt;&gt;"",HLOOKUP($B$22,$D$5:$BD$13,6,0)*HLOOKUP($B$22,$D$5:$BD$13,9,0)*E$22/12,"")</f>
        <v>0</v>
      </c>
      <c r="F31" s="362">
        <f t="shared" ref="F31:BD31" si="71">IF(F22&lt;&gt;"",HLOOKUP($B$22,$D$5:$BD$13,6,0)*HLOOKUP($B$22,$D$5:$BD$13,9,0)*F$22/12,"")</f>
        <v>0</v>
      </c>
      <c r="G31" s="362">
        <f>IF(G22&lt;&gt;"",HLOOKUP($B$22,$D$5:$BD$13,6,0)*HLOOKUP($B$22,$D$5:$BD$13,9,0)*G$22/12,"")</f>
        <v>0</v>
      </c>
      <c r="H31" s="362">
        <f t="shared" si="71"/>
        <v>0</v>
      </c>
      <c r="I31" s="362">
        <f t="shared" si="71"/>
        <v>0</v>
      </c>
      <c r="J31" s="362">
        <f t="shared" si="71"/>
        <v>0</v>
      </c>
      <c r="K31" s="362">
        <f t="shared" si="71"/>
        <v>0</v>
      </c>
      <c r="L31" s="362">
        <f>IF(L22&lt;&gt;"",HLOOKUP($B$22,$D$5:$BD$13,6,0)*HLOOKUP($B$22,$D$5:$BD$13,9,0)*L$22/12,"")</f>
        <v>0</v>
      </c>
      <c r="M31" s="362">
        <f t="shared" si="71"/>
        <v>0</v>
      </c>
      <c r="N31" s="362">
        <f t="shared" si="71"/>
        <v>0</v>
      </c>
      <c r="O31" s="362">
        <f t="shared" si="71"/>
        <v>0</v>
      </c>
      <c r="P31" s="362">
        <f t="shared" si="71"/>
        <v>0</v>
      </c>
      <c r="Q31" s="362">
        <f t="shared" si="71"/>
        <v>0</v>
      </c>
      <c r="R31" s="362">
        <f t="shared" si="71"/>
        <v>0</v>
      </c>
      <c r="S31" s="362">
        <f t="shared" si="71"/>
        <v>0</v>
      </c>
      <c r="T31" s="362">
        <f t="shared" si="71"/>
        <v>0</v>
      </c>
      <c r="U31" s="362">
        <f t="shared" si="71"/>
        <v>0</v>
      </c>
      <c r="V31" s="362">
        <f t="shared" si="71"/>
        <v>0</v>
      </c>
      <c r="W31" s="362">
        <f t="shared" si="71"/>
        <v>0</v>
      </c>
      <c r="X31" s="362">
        <f t="shared" si="71"/>
        <v>0</v>
      </c>
      <c r="Y31" s="362">
        <f t="shared" si="71"/>
        <v>0</v>
      </c>
      <c r="Z31" s="362">
        <f t="shared" si="71"/>
        <v>0</v>
      </c>
      <c r="AA31" s="362">
        <f t="shared" si="71"/>
        <v>0</v>
      </c>
      <c r="AB31" s="362">
        <f t="shared" si="71"/>
        <v>0</v>
      </c>
      <c r="AC31" s="362">
        <f t="shared" si="71"/>
        <v>0</v>
      </c>
      <c r="AD31" s="362">
        <f t="shared" si="71"/>
        <v>0</v>
      </c>
      <c r="AE31" s="362">
        <f t="shared" si="71"/>
        <v>0</v>
      </c>
      <c r="AF31" s="362">
        <f t="shared" si="71"/>
        <v>0</v>
      </c>
      <c r="AG31" s="362">
        <f t="shared" si="71"/>
        <v>0</v>
      </c>
      <c r="AH31" s="362">
        <f t="shared" si="71"/>
        <v>0</v>
      </c>
      <c r="AI31" s="362">
        <f t="shared" si="71"/>
        <v>0</v>
      </c>
      <c r="AJ31" s="362">
        <f t="shared" si="71"/>
        <v>0</v>
      </c>
      <c r="AK31" s="362">
        <f t="shared" si="71"/>
        <v>0</v>
      </c>
      <c r="AL31" s="362">
        <f t="shared" si="71"/>
        <v>0</v>
      </c>
      <c r="AM31" s="362">
        <f t="shared" si="71"/>
        <v>0</v>
      </c>
      <c r="AN31" s="362">
        <f t="shared" si="71"/>
        <v>0</v>
      </c>
      <c r="AO31" s="362">
        <f t="shared" si="71"/>
        <v>0</v>
      </c>
      <c r="AP31" s="362">
        <f t="shared" si="71"/>
        <v>0</v>
      </c>
      <c r="AQ31" s="362">
        <f t="shared" si="71"/>
        <v>0</v>
      </c>
      <c r="AR31" s="362">
        <f t="shared" si="71"/>
        <v>0</v>
      </c>
      <c r="AS31" s="362">
        <f t="shared" si="71"/>
        <v>0</v>
      </c>
      <c r="AT31" s="362">
        <f t="shared" si="71"/>
        <v>0</v>
      </c>
      <c r="AU31" s="362">
        <f t="shared" si="71"/>
        <v>0</v>
      </c>
      <c r="AV31" s="362">
        <f t="shared" si="71"/>
        <v>0</v>
      </c>
      <c r="AW31" s="362">
        <f t="shared" si="71"/>
        <v>0</v>
      </c>
      <c r="AX31" s="362">
        <f t="shared" si="71"/>
        <v>0</v>
      </c>
      <c r="AY31" s="362">
        <f t="shared" si="71"/>
        <v>0</v>
      </c>
      <c r="AZ31" s="362">
        <f t="shared" si="71"/>
        <v>0</v>
      </c>
      <c r="BA31" s="362">
        <f t="shared" si="71"/>
        <v>0</v>
      </c>
      <c r="BB31" s="362">
        <f t="shared" si="71"/>
        <v>0</v>
      </c>
      <c r="BC31" s="362">
        <f t="shared" si="71"/>
        <v>0</v>
      </c>
      <c r="BD31" s="362">
        <f t="shared" si="71"/>
        <v>0</v>
      </c>
      <c r="BE31" s="362" t="e">
        <f>IF(BE22&lt;&gt;"",HLOOKUP($B$22,$E$5:$BL$13,6,0)*HLOOKUP($B$22,$D$5:$BD$13,9,0)*BE$22/12,"")</f>
        <v>#N/A</v>
      </c>
      <c r="BF31" s="362">
        <f t="shared" ref="BF31:BK31" si="72">IF(BF22&lt;&gt;"",HLOOKUP($B$22,$D$5:$BD$13,6,0)*HLOOKUP($B$22,$D$5:$BD$13,9,0)*BF$22/12,"")</f>
        <v>0</v>
      </c>
      <c r="BG31" s="362">
        <f t="shared" si="72"/>
        <v>0</v>
      </c>
      <c r="BH31" s="362">
        <f t="shared" si="72"/>
        <v>0</v>
      </c>
      <c r="BI31" s="362">
        <f t="shared" si="72"/>
        <v>0</v>
      </c>
      <c r="BJ31" s="362">
        <f t="shared" si="72"/>
        <v>0</v>
      </c>
      <c r="BK31" s="362">
        <f t="shared" si="72"/>
        <v>0</v>
      </c>
    </row>
    <row r="32" spans="2:63">
      <c r="C32" s="18">
        <f t="shared" ref="C32:C36" si="73">C23</f>
        <v>45383</v>
      </c>
      <c r="D32" s="362" t="str">
        <f>IF(D23&lt;&gt;"",HLOOKUP($B$23,$D$5:$BD$13,6,0)*HLOOKUP($B$23,$D$5:$BD$13,9,0)*D$23/12,"")</f>
        <v/>
      </c>
      <c r="E32" s="362" t="str">
        <f>IF(E23&lt;&gt;"",HLOOKUP($B$23,$D$5:$BD$13,6,0)*HLOOKUP($B$23,$D$5:$BD$13,9,0)*E$23/12,"")</f>
        <v/>
      </c>
      <c r="F32" s="362" t="str">
        <f t="shared" ref="F32:BD32" si="74">IF(F23&lt;&gt;"",HLOOKUP($B$23,$D$5:$BD$13,6,0)*HLOOKUP($B$23,$D$5:$BD$13,9,0)*F$23/12,"")</f>
        <v/>
      </c>
      <c r="G32" s="362" t="str">
        <f>IF(G23&lt;&gt;"",HLOOKUP($B$23,$D$5:$BD$13,6,0)*HLOOKUP($B$23,$D$5:$BD$13,9,0)*G$23/12,"")</f>
        <v/>
      </c>
      <c r="H32" s="362" t="str">
        <f t="shared" si="74"/>
        <v/>
      </c>
      <c r="I32" s="362" t="str">
        <f t="shared" si="74"/>
        <v/>
      </c>
      <c r="J32" s="362" t="str">
        <f t="shared" si="74"/>
        <v/>
      </c>
      <c r="K32" s="362" t="str">
        <f t="shared" si="74"/>
        <v/>
      </c>
      <c r="L32" s="362" t="str">
        <f t="shared" si="74"/>
        <v/>
      </c>
      <c r="M32" s="362" t="str">
        <f t="shared" si="74"/>
        <v/>
      </c>
      <c r="N32" s="362" t="str">
        <f t="shared" si="74"/>
        <v/>
      </c>
      <c r="O32" s="362" t="str">
        <f t="shared" si="74"/>
        <v/>
      </c>
      <c r="P32" s="362" t="str">
        <f t="shared" si="74"/>
        <v/>
      </c>
      <c r="Q32" s="362" t="str">
        <f t="shared" si="74"/>
        <v/>
      </c>
      <c r="R32" s="362" t="str">
        <f t="shared" si="74"/>
        <v/>
      </c>
      <c r="S32" s="362" t="str">
        <f t="shared" si="74"/>
        <v/>
      </c>
      <c r="T32" s="362">
        <f t="shared" si="74"/>
        <v>0</v>
      </c>
      <c r="U32" s="362">
        <f t="shared" si="74"/>
        <v>0</v>
      </c>
      <c r="V32" s="362">
        <f t="shared" si="74"/>
        <v>0</v>
      </c>
      <c r="W32" s="362">
        <f t="shared" si="74"/>
        <v>0</v>
      </c>
      <c r="X32" s="362">
        <f t="shared" si="74"/>
        <v>0</v>
      </c>
      <c r="Y32" s="362">
        <f t="shared" si="74"/>
        <v>0</v>
      </c>
      <c r="Z32" s="362">
        <f t="shared" si="74"/>
        <v>0</v>
      </c>
      <c r="AA32" s="362">
        <f t="shared" si="74"/>
        <v>0</v>
      </c>
      <c r="AB32" s="362">
        <f t="shared" si="74"/>
        <v>0</v>
      </c>
      <c r="AC32" s="362">
        <f t="shared" si="74"/>
        <v>0</v>
      </c>
      <c r="AD32" s="362">
        <f t="shared" si="74"/>
        <v>0</v>
      </c>
      <c r="AE32" s="362">
        <f t="shared" si="74"/>
        <v>0</v>
      </c>
      <c r="AF32" s="362">
        <f t="shared" si="74"/>
        <v>0</v>
      </c>
      <c r="AG32" s="362">
        <f t="shared" si="74"/>
        <v>0</v>
      </c>
      <c r="AH32" s="362">
        <f t="shared" si="74"/>
        <v>0</v>
      </c>
      <c r="AI32" s="362">
        <f t="shared" si="74"/>
        <v>0</v>
      </c>
      <c r="AJ32" s="362">
        <f t="shared" si="74"/>
        <v>0</v>
      </c>
      <c r="AK32" s="362">
        <f t="shared" si="74"/>
        <v>0</v>
      </c>
      <c r="AL32" s="362">
        <f t="shared" si="74"/>
        <v>0</v>
      </c>
      <c r="AM32" s="362">
        <f t="shared" si="74"/>
        <v>0</v>
      </c>
      <c r="AN32" s="362">
        <f t="shared" si="74"/>
        <v>0</v>
      </c>
      <c r="AO32" s="362">
        <f t="shared" si="74"/>
        <v>0</v>
      </c>
      <c r="AP32" s="362">
        <f t="shared" si="74"/>
        <v>0</v>
      </c>
      <c r="AQ32" s="362">
        <f t="shared" si="74"/>
        <v>0</v>
      </c>
      <c r="AR32" s="362">
        <f t="shared" si="74"/>
        <v>0</v>
      </c>
      <c r="AS32" s="362">
        <f t="shared" si="74"/>
        <v>0</v>
      </c>
      <c r="AT32" s="362">
        <f t="shared" si="74"/>
        <v>0</v>
      </c>
      <c r="AU32" s="362">
        <f t="shared" si="74"/>
        <v>0</v>
      </c>
      <c r="AV32" s="362">
        <f t="shared" si="74"/>
        <v>0</v>
      </c>
      <c r="AW32" s="362">
        <f t="shared" si="74"/>
        <v>0</v>
      </c>
      <c r="AX32" s="362">
        <f t="shared" si="74"/>
        <v>0</v>
      </c>
      <c r="AY32" s="362">
        <f t="shared" si="74"/>
        <v>0</v>
      </c>
      <c r="AZ32" s="362">
        <f t="shared" si="74"/>
        <v>0</v>
      </c>
      <c r="BA32" s="362">
        <f t="shared" si="74"/>
        <v>0</v>
      </c>
      <c r="BB32" s="362">
        <f t="shared" si="74"/>
        <v>0</v>
      </c>
      <c r="BC32" s="362">
        <f t="shared" si="74"/>
        <v>0</v>
      </c>
      <c r="BD32" s="362">
        <f t="shared" si="74"/>
        <v>0</v>
      </c>
      <c r="BE32" s="362">
        <f t="shared" ref="BE32:BK32" si="75">IF(BE23&lt;&gt;"",HLOOKUP($B$23,$D$5:$BD$13,6,0)*HLOOKUP($B$23,$D$5:$BD$13,9,0)*BE$23/12,"")</f>
        <v>0</v>
      </c>
      <c r="BF32" s="362">
        <f t="shared" si="75"/>
        <v>0</v>
      </c>
      <c r="BG32" s="362">
        <f t="shared" si="75"/>
        <v>0</v>
      </c>
      <c r="BH32" s="362">
        <f t="shared" si="75"/>
        <v>0</v>
      </c>
      <c r="BI32" s="362">
        <f t="shared" si="75"/>
        <v>0</v>
      </c>
      <c r="BJ32" s="362">
        <f t="shared" si="75"/>
        <v>0</v>
      </c>
      <c r="BK32" s="362">
        <f t="shared" si="75"/>
        <v>0</v>
      </c>
    </row>
    <row r="33" spans="2:63">
      <c r="C33" s="18">
        <f t="shared" si="73"/>
        <v>46388</v>
      </c>
      <c r="D33" s="362" t="str">
        <f>IF(D24&lt;&gt;"",HLOOKUP($B$24,$D$5:$BD$13,6,0)*HLOOKUP($B$24,$D$5:$BD$13,9,0)*D$24/12,"")</f>
        <v/>
      </c>
      <c r="E33" s="362" t="str">
        <f>IF(E24&lt;&gt;"",HLOOKUP($B$24,$D$5:$BD$13,6,0)*HLOOKUP($B$24,$D$5:$BD$13,9,0)*E$24/12,"")</f>
        <v/>
      </c>
      <c r="F33" s="362" t="str">
        <f t="shared" ref="F33:BD33" si="76">IF(F24&lt;&gt;"",HLOOKUP($B$24,$D$5:$BD$13,6,0)*HLOOKUP($B$24,$D$5:$BD$13,9,0)*F$24/12,"")</f>
        <v/>
      </c>
      <c r="G33" s="362" t="str">
        <f t="shared" si="76"/>
        <v/>
      </c>
      <c r="H33" s="362" t="str">
        <f t="shared" si="76"/>
        <v/>
      </c>
      <c r="I33" s="362" t="str">
        <f t="shared" si="76"/>
        <v/>
      </c>
      <c r="J33" s="362" t="str">
        <f t="shared" si="76"/>
        <v/>
      </c>
      <c r="K33" s="362" t="str">
        <f t="shared" si="76"/>
        <v/>
      </c>
      <c r="L33" s="362" t="str">
        <f t="shared" si="76"/>
        <v/>
      </c>
      <c r="M33" s="362" t="str">
        <f t="shared" si="76"/>
        <v/>
      </c>
      <c r="N33" s="362" t="str">
        <f t="shared" si="76"/>
        <v/>
      </c>
      <c r="O33" s="362" t="str">
        <f t="shared" si="76"/>
        <v/>
      </c>
      <c r="P33" s="362" t="str">
        <f t="shared" si="76"/>
        <v/>
      </c>
      <c r="Q33" s="362" t="str">
        <f t="shared" si="76"/>
        <v/>
      </c>
      <c r="R33" s="362" t="str">
        <f t="shared" si="76"/>
        <v/>
      </c>
      <c r="S33" s="362" t="str">
        <f t="shared" si="76"/>
        <v/>
      </c>
      <c r="T33" s="362" t="str">
        <f t="shared" si="76"/>
        <v/>
      </c>
      <c r="U33" s="362" t="str">
        <f t="shared" si="76"/>
        <v/>
      </c>
      <c r="V33" s="362" t="str">
        <f t="shared" si="76"/>
        <v/>
      </c>
      <c r="W33" s="362" t="str">
        <f t="shared" si="76"/>
        <v/>
      </c>
      <c r="X33" s="362" t="str">
        <f t="shared" si="76"/>
        <v/>
      </c>
      <c r="Y33" s="362" t="str">
        <f t="shared" si="76"/>
        <v/>
      </c>
      <c r="Z33" s="362" t="str">
        <f t="shared" si="76"/>
        <v/>
      </c>
      <c r="AA33" s="362" t="str">
        <f t="shared" si="76"/>
        <v/>
      </c>
      <c r="AB33" s="362" t="str">
        <f t="shared" si="76"/>
        <v/>
      </c>
      <c r="AC33" s="362" t="str">
        <f t="shared" si="76"/>
        <v/>
      </c>
      <c r="AD33" s="362" t="str">
        <f t="shared" si="76"/>
        <v/>
      </c>
      <c r="AE33" s="362" t="str">
        <f t="shared" si="76"/>
        <v/>
      </c>
      <c r="AF33" s="362" t="str">
        <f t="shared" si="76"/>
        <v/>
      </c>
      <c r="AG33" s="362" t="str">
        <f t="shared" si="76"/>
        <v/>
      </c>
      <c r="AH33" s="362" t="str">
        <f t="shared" si="76"/>
        <v/>
      </c>
      <c r="AI33" s="362" t="str">
        <f t="shared" si="76"/>
        <v/>
      </c>
      <c r="AJ33" s="362" t="str">
        <f t="shared" si="76"/>
        <v/>
      </c>
      <c r="AK33" s="362" t="str">
        <f t="shared" si="76"/>
        <v/>
      </c>
      <c r="AL33" s="362" t="str">
        <f t="shared" si="76"/>
        <v/>
      </c>
      <c r="AM33" s="362" t="str">
        <f t="shared" si="76"/>
        <v/>
      </c>
      <c r="AN33" s="362" t="str">
        <f t="shared" si="76"/>
        <v/>
      </c>
      <c r="AO33" s="362" t="str">
        <f t="shared" si="76"/>
        <v/>
      </c>
      <c r="AP33" s="362" t="str">
        <f t="shared" si="76"/>
        <v/>
      </c>
      <c r="AQ33" s="362" t="str">
        <f t="shared" si="76"/>
        <v/>
      </c>
      <c r="AR33" s="362" t="str">
        <f t="shared" si="76"/>
        <v/>
      </c>
      <c r="AS33" s="362" t="str">
        <f t="shared" si="76"/>
        <v/>
      </c>
      <c r="AT33" s="362" t="str">
        <f t="shared" si="76"/>
        <v/>
      </c>
      <c r="AU33" s="362" t="str">
        <f t="shared" si="76"/>
        <v/>
      </c>
      <c r="AV33" s="362" t="str">
        <f t="shared" si="76"/>
        <v/>
      </c>
      <c r="AW33" s="362" t="str">
        <f t="shared" si="76"/>
        <v/>
      </c>
      <c r="AX33" s="362" t="str">
        <f t="shared" si="76"/>
        <v/>
      </c>
      <c r="AY33" s="362" t="str">
        <f t="shared" si="76"/>
        <v/>
      </c>
      <c r="AZ33" s="362" t="str">
        <f t="shared" si="76"/>
        <v/>
      </c>
      <c r="BA33" s="362">
        <f t="shared" si="76"/>
        <v>0</v>
      </c>
      <c r="BB33" s="362">
        <f t="shared" si="76"/>
        <v>0</v>
      </c>
      <c r="BC33" s="362">
        <f t="shared" si="76"/>
        <v>0</v>
      </c>
      <c r="BD33" s="362">
        <f t="shared" si="76"/>
        <v>0</v>
      </c>
      <c r="BE33" s="362">
        <f t="shared" ref="BE33:BK33" si="77">IF(BE24&lt;&gt;"",HLOOKUP($B$24,$D$5:$BD$13,6,0)*HLOOKUP($B$24,$D$5:$BD$13,9,0)*BE$24/12,"")</f>
        <v>0</v>
      </c>
      <c r="BF33" s="362">
        <f t="shared" si="77"/>
        <v>0</v>
      </c>
      <c r="BG33" s="362">
        <f t="shared" si="77"/>
        <v>0</v>
      </c>
      <c r="BH33" s="362">
        <f t="shared" si="77"/>
        <v>0</v>
      </c>
      <c r="BI33" s="362">
        <f t="shared" si="77"/>
        <v>0</v>
      </c>
      <c r="BJ33" s="362">
        <f t="shared" si="77"/>
        <v>0</v>
      </c>
      <c r="BK33" s="362">
        <f t="shared" si="77"/>
        <v>0</v>
      </c>
    </row>
    <row r="34" spans="2:63">
      <c r="C34" s="18" t="e">
        <f t="shared" si="73"/>
        <v>#N/A</v>
      </c>
      <c r="D34" s="362" t="str">
        <f>IF(D25&lt;&gt;"",HLOOKUP($B$25,$D$5:$BD$13,6,0)*HLOOKUP($B$25,$D$5:$BD$13,9,0)*D$25/12,"")</f>
        <v/>
      </c>
      <c r="E34" s="362" t="str">
        <f>IF(E25&lt;&gt;"",HLOOKUP($B$25,$D$5:$BD$13,6,0)*HLOOKUP($B$25,$D$5:$BD$13,9,0)*E$25/12,"")</f>
        <v/>
      </c>
      <c r="F34" s="362" t="str">
        <f t="shared" ref="F34:BD34" si="78">IF(F25&lt;&gt;"",HLOOKUP($B$25,$D$5:$BD$13,6,0)*HLOOKUP($B$25,$D$5:$BD$13,9,0)*F$25/12,"")</f>
        <v/>
      </c>
      <c r="G34" s="362" t="str">
        <f t="shared" si="78"/>
        <v/>
      </c>
      <c r="H34" s="362" t="str">
        <f t="shared" si="78"/>
        <v/>
      </c>
      <c r="I34" s="362" t="str">
        <f t="shared" si="78"/>
        <v/>
      </c>
      <c r="J34" s="362" t="str">
        <f t="shared" si="78"/>
        <v/>
      </c>
      <c r="K34" s="362" t="str">
        <f t="shared" si="78"/>
        <v/>
      </c>
      <c r="L34" s="362" t="str">
        <f t="shared" si="78"/>
        <v/>
      </c>
      <c r="M34" s="362" t="str">
        <f t="shared" si="78"/>
        <v/>
      </c>
      <c r="N34" s="362" t="str">
        <f t="shared" si="78"/>
        <v/>
      </c>
      <c r="O34" s="362" t="str">
        <f>IF(O25&lt;&gt;"",HLOOKUP($B$25,$D$5:$BD$13,6,0)*HLOOKUP($B$25,$D$5:$BD$13,9,0)*O$25/12,"")</f>
        <v/>
      </c>
      <c r="P34" s="362" t="str">
        <f t="shared" si="78"/>
        <v/>
      </c>
      <c r="Q34" s="362" t="str">
        <f t="shared" si="78"/>
        <v/>
      </c>
      <c r="R34" s="362" t="str">
        <f t="shared" si="78"/>
        <v/>
      </c>
      <c r="S34" s="362" t="str">
        <f t="shared" si="78"/>
        <v/>
      </c>
      <c r="T34" s="362" t="str">
        <f t="shared" si="78"/>
        <v/>
      </c>
      <c r="U34" s="362" t="str">
        <f t="shared" si="78"/>
        <v/>
      </c>
      <c r="V34" s="362" t="str">
        <f t="shared" si="78"/>
        <v/>
      </c>
      <c r="W34" s="362" t="str">
        <f t="shared" si="78"/>
        <v/>
      </c>
      <c r="X34" s="362" t="str">
        <f t="shared" si="78"/>
        <v/>
      </c>
      <c r="Y34" s="362" t="str">
        <f t="shared" si="78"/>
        <v/>
      </c>
      <c r="Z34" s="362" t="str">
        <f t="shared" si="78"/>
        <v/>
      </c>
      <c r="AA34" s="362" t="str">
        <f t="shared" si="78"/>
        <v/>
      </c>
      <c r="AB34" s="362" t="str">
        <f t="shared" si="78"/>
        <v/>
      </c>
      <c r="AC34" s="362" t="str">
        <f t="shared" si="78"/>
        <v/>
      </c>
      <c r="AD34" s="362" t="str">
        <f t="shared" si="78"/>
        <v/>
      </c>
      <c r="AE34" s="362" t="str">
        <f t="shared" si="78"/>
        <v/>
      </c>
      <c r="AF34" s="362" t="str">
        <f t="shared" si="78"/>
        <v/>
      </c>
      <c r="AG34" s="362" t="str">
        <f t="shared" si="78"/>
        <v/>
      </c>
      <c r="AH34" s="362" t="str">
        <f t="shared" si="78"/>
        <v/>
      </c>
      <c r="AI34" s="362" t="str">
        <f t="shared" si="78"/>
        <v/>
      </c>
      <c r="AJ34" s="362" t="str">
        <f t="shared" si="78"/>
        <v/>
      </c>
      <c r="AK34" s="362" t="str">
        <f t="shared" si="78"/>
        <v/>
      </c>
      <c r="AL34" s="362" t="str">
        <f t="shared" si="78"/>
        <v/>
      </c>
      <c r="AM34" s="362" t="str">
        <f t="shared" si="78"/>
        <v/>
      </c>
      <c r="AN34" s="362" t="str">
        <f t="shared" si="78"/>
        <v/>
      </c>
      <c r="AO34" s="362" t="str">
        <f t="shared" si="78"/>
        <v/>
      </c>
      <c r="AP34" s="362" t="str">
        <f t="shared" si="78"/>
        <v/>
      </c>
      <c r="AQ34" s="362" t="str">
        <f t="shared" si="78"/>
        <v/>
      </c>
      <c r="AR34" s="362" t="str">
        <f t="shared" si="78"/>
        <v/>
      </c>
      <c r="AS34" s="362" t="str">
        <f t="shared" si="78"/>
        <v/>
      </c>
      <c r="AT34" s="362" t="str">
        <f t="shared" si="78"/>
        <v/>
      </c>
      <c r="AU34" s="362" t="str">
        <f t="shared" si="78"/>
        <v/>
      </c>
      <c r="AV34" s="362" t="str">
        <f t="shared" si="78"/>
        <v/>
      </c>
      <c r="AW34" s="362" t="str">
        <f t="shared" si="78"/>
        <v/>
      </c>
      <c r="AX34" s="362" t="str">
        <f t="shared" si="78"/>
        <v/>
      </c>
      <c r="AY34" s="362" t="str">
        <f t="shared" si="78"/>
        <v/>
      </c>
      <c r="AZ34" s="362" t="str">
        <f t="shared" si="78"/>
        <v/>
      </c>
      <c r="BA34" s="362" t="str">
        <f t="shared" si="78"/>
        <v/>
      </c>
      <c r="BB34" s="362" t="str">
        <f t="shared" si="78"/>
        <v/>
      </c>
      <c r="BC34" s="362" t="str">
        <f t="shared" si="78"/>
        <v/>
      </c>
      <c r="BD34" s="362" t="str">
        <f t="shared" si="78"/>
        <v/>
      </c>
      <c r="BE34" s="362" t="str">
        <f t="shared" ref="BE34:BK34" si="79">IF(BE25&lt;&gt;"",HLOOKUP($B$25,$D$5:$BD$13,6,0)*HLOOKUP($B$25,$D$5:$BD$13,9,0)*BE$25/12,"")</f>
        <v/>
      </c>
      <c r="BF34" s="362" t="str">
        <f t="shared" si="79"/>
        <v/>
      </c>
      <c r="BG34" s="362" t="str">
        <f t="shared" si="79"/>
        <v/>
      </c>
      <c r="BH34" s="362" t="str">
        <f t="shared" si="79"/>
        <v/>
      </c>
      <c r="BI34" s="362" t="str">
        <f t="shared" si="79"/>
        <v/>
      </c>
      <c r="BJ34" s="362" t="str">
        <f t="shared" si="79"/>
        <v/>
      </c>
      <c r="BK34" s="362" t="str">
        <f t="shared" si="79"/>
        <v/>
      </c>
    </row>
    <row r="35" spans="2:63">
      <c r="C35" s="18" t="e">
        <f t="shared" si="73"/>
        <v>#N/A</v>
      </c>
      <c r="D35" s="362" t="str">
        <f>IF(D26&lt;&gt;"",HLOOKUP($B$26,$D$5:$BD$13,6,0)*HLOOKUP($B$26,$D$5:$BD$13,9,0)*D$26/12,"")</f>
        <v/>
      </c>
      <c r="E35" s="362" t="str">
        <f>IF(E26&lt;&gt;"",HLOOKUP($B26,$D$5:$BD$13,6,0)*HLOOKUP($B26,$D$5:$BD$13,9,0)*E26/12,"")</f>
        <v/>
      </c>
      <c r="F35" s="362" t="str">
        <f t="shared" ref="F35:BD36" si="80">IF(F26&lt;&gt;"",HLOOKUP($B26,$D$5:$BD$13,6,0)*HLOOKUP($B26,$D$5:$BD$13,9,0)*F26/12,"")</f>
        <v/>
      </c>
      <c r="G35" s="362" t="str">
        <f t="shared" si="80"/>
        <v/>
      </c>
      <c r="H35" s="362" t="str">
        <f t="shared" si="80"/>
        <v/>
      </c>
      <c r="I35" s="362" t="str">
        <f t="shared" si="80"/>
        <v/>
      </c>
      <c r="J35" s="362" t="str">
        <f t="shared" si="80"/>
        <v/>
      </c>
      <c r="K35" s="362" t="str">
        <f t="shared" si="80"/>
        <v/>
      </c>
      <c r="L35" s="362" t="str">
        <f t="shared" si="80"/>
        <v/>
      </c>
      <c r="M35" s="362" t="str">
        <f t="shared" si="80"/>
        <v/>
      </c>
      <c r="N35" s="362" t="str">
        <f t="shared" si="80"/>
        <v/>
      </c>
      <c r="O35" s="362" t="str">
        <f t="shared" si="80"/>
        <v/>
      </c>
      <c r="P35" s="362" t="str">
        <f t="shared" si="80"/>
        <v/>
      </c>
      <c r="Q35" s="362" t="str">
        <f t="shared" si="80"/>
        <v/>
      </c>
      <c r="R35" s="362" t="str">
        <f t="shared" si="80"/>
        <v/>
      </c>
      <c r="S35" s="362" t="str">
        <f t="shared" si="80"/>
        <v/>
      </c>
      <c r="T35" s="362" t="str">
        <f t="shared" si="80"/>
        <v/>
      </c>
      <c r="U35" s="362" t="str">
        <f t="shared" si="80"/>
        <v/>
      </c>
      <c r="V35" s="362" t="str">
        <f t="shared" si="80"/>
        <v/>
      </c>
      <c r="W35" s="362" t="str">
        <f t="shared" si="80"/>
        <v/>
      </c>
      <c r="X35" s="362" t="str">
        <f t="shared" si="80"/>
        <v/>
      </c>
      <c r="Y35" s="362" t="str">
        <f t="shared" si="80"/>
        <v/>
      </c>
      <c r="Z35" s="362" t="str">
        <f t="shared" si="80"/>
        <v/>
      </c>
      <c r="AA35" s="362" t="str">
        <f t="shared" si="80"/>
        <v/>
      </c>
      <c r="AB35" s="362" t="str">
        <f t="shared" si="80"/>
        <v/>
      </c>
      <c r="AC35" s="362" t="str">
        <f t="shared" si="80"/>
        <v/>
      </c>
      <c r="AD35" s="362" t="str">
        <f t="shared" si="80"/>
        <v/>
      </c>
      <c r="AE35" s="362" t="str">
        <f t="shared" si="80"/>
        <v/>
      </c>
      <c r="AF35" s="362" t="str">
        <f t="shared" si="80"/>
        <v/>
      </c>
      <c r="AG35" s="362" t="str">
        <f t="shared" si="80"/>
        <v/>
      </c>
      <c r="AH35" s="362" t="str">
        <f t="shared" si="80"/>
        <v/>
      </c>
      <c r="AI35" s="362" t="str">
        <f t="shared" si="80"/>
        <v/>
      </c>
      <c r="AJ35" s="362" t="str">
        <f t="shared" si="80"/>
        <v/>
      </c>
      <c r="AK35" s="362" t="str">
        <f t="shared" si="80"/>
        <v/>
      </c>
      <c r="AL35" s="362" t="str">
        <f t="shared" si="80"/>
        <v/>
      </c>
      <c r="AM35" s="362" t="str">
        <f t="shared" si="80"/>
        <v/>
      </c>
      <c r="AN35" s="362" t="str">
        <f t="shared" si="80"/>
        <v/>
      </c>
      <c r="AO35" s="362" t="str">
        <f t="shared" si="80"/>
        <v/>
      </c>
      <c r="AP35" s="362" t="str">
        <f t="shared" si="80"/>
        <v/>
      </c>
      <c r="AQ35" s="362" t="str">
        <f t="shared" si="80"/>
        <v/>
      </c>
      <c r="AR35" s="362" t="str">
        <f t="shared" si="80"/>
        <v/>
      </c>
      <c r="AS35" s="362" t="str">
        <f t="shared" si="80"/>
        <v/>
      </c>
      <c r="AT35" s="362" t="str">
        <f t="shared" si="80"/>
        <v/>
      </c>
      <c r="AU35" s="362" t="str">
        <f t="shared" si="80"/>
        <v/>
      </c>
      <c r="AV35" s="362" t="str">
        <f t="shared" si="80"/>
        <v/>
      </c>
      <c r="AW35" s="362" t="str">
        <f t="shared" si="80"/>
        <v/>
      </c>
      <c r="AX35" s="362" t="str">
        <f t="shared" si="80"/>
        <v/>
      </c>
      <c r="AY35" s="362" t="str">
        <f t="shared" si="80"/>
        <v/>
      </c>
      <c r="AZ35" s="362" t="str">
        <f t="shared" si="80"/>
        <v/>
      </c>
      <c r="BA35" s="362" t="str">
        <f t="shared" si="80"/>
        <v/>
      </c>
      <c r="BB35" s="362" t="str">
        <f t="shared" si="80"/>
        <v/>
      </c>
      <c r="BC35" s="362" t="str">
        <f t="shared" si="80"/>
        <v/>
      </c>
      <c r="BD35" s="362" t="str">
        <f t="shared" si="80"/>
        <v/>
      </c>
      <c r="BE35" s="362" t="str">
        <f t="shared" ref="BE35:BK35" si="81">IF(BE26&lt;&gt;"",HLOOKUP($B26,$D$5:$BD$13,6,0)*HLOOKUP($B26,$D$5:$BD$13,9,0)*BE26/12,"")</f>
        <v/>
      </c>
      <c r="BF35" s="362" t="str">
        <f t="shared" si="81"/>
        <v/>
      </c>
      <c r="BG35" s="362" t="str">
        <f t="shared" si="81"/>
        <v/>
      </c>
      <c r="BH35" s="362" t="str">
        <f t="shared" si="81"/>
        <v/>
      </c>
      <c r="BI35" s="362" t="str">
        <f t="shared" si="81"/>
        <v/>
      </c>
      <c r="BJ35" s="362" t="str">
        <f t="shared" si="81"/>
        <v/>
      </c>
      <c r="BK35" s="362" t="str">
        <f t="shared" si="81"/>
        <v/>
      </c>
    </row>
    <row r="36" spans="2:63">
      <c r="C36" s="18" t="e">
        <f t="shared" si="73"/>
        <v>#N/A</v>
      </c>
      <c r="E36" s="362" t="str">
        <f>IF(E27&lt;&gt;"",HLOOKUP($B27,$D$5:$BD$13,6,0)*HLOOKUP($B27,$D$5:$BD$13,9,0)*E27/12,"")</f>
        <v/>
      </c>
      <c r="F36" s="362" t="str">
        <f t="shared" si="80"/>
        <v/>
      </c>
      <c r="G36" s="362" t="str">
        <f t="shared" si="80"/>
        <v/>
      </c>
      <c r="H36" s="362" t="str">
        <f t="shared" si="80"/>
        <v/>
      </c>
      <c r="I36" s="362" t="str">
        <f t="shared" si="80"/>
        <v/>
      </c>
      <c r="J36" s="362" t="str">
        <f t="shared" si="80"/>
        <v/>
      </c>
      <c r="K36" s="362" t="str">
        <f t="shared" si="80"/>
        <v/>
      </c>
      <c r="L36" s="362" t="str">
        <f t="shared" si="80"/>
        <v/>
      </c>
      <c r="M36" s="362" t="str">
        <f t="shared" si="80"/>
        <v/>
      </c>
      <c r="N36" s="362" t="str">
        <f t="shared" si="80"/>
        <v/>
      </c>
      <c r="O36" s="362" t="str">
        <f t="shared" si="80"/>
        <v/>
      </c>
      <c r="P36" s="362" t="str">
        <f t="shared" si="80"/>
        <v/>
      </c>
      <c r="Q36" s="362" t="str">
        <f t="shared" si="80"/>
        <v/>
      </c>
      <c r="R36" s="362" t="str">
        <f t="shared" si="80"/>
        <v/>
      </c>
      <c r="S36" s="362" t="str">
        <f t="shared" si="80"/>
        <v/>
      </c>
      <c r="T36" s="362" t="str">
        <f t="shared" si="80"/>
        <v/>
      </c>
      <c r="U36" s="362" t="str">
        <f t="shared" si="80"/>
        <v/>
      </c>
      <c r="V36" s="362" t="str">
        <f t="shared" si="80"/>
        <v/>
      </c>
      <c r="W36" s="362" t="str">
        <f t="shared" si="80"/>
        <v/>
      </c>
      <c r="X36" s="362" t="str">
        <f t="shared" si="80"/>
        <v/>
      </c>
      <c r="Y36" s="362" t="str">
        <f t="shared" si="80"/>
        <v/>
      </c>
      <c r="Z36" s="362" t="str">
        <f t="shared" si="80"/>
        <v/>
      </c>
      <c r="AA36" s="362" t="str">
        <f t="shared" si="80"/>
        <v/>
      </c>
      <c r="AB36" s="362" t="str">
        <f t="shared" si="80"/>
        <v/>
      </c>
      <c r="AC36" s="362" t="str">
        <f t="shared" si="80"/>
        <v/>
      </c>
      <c r="AD36" s="362" t="str">
        <f t="shared" si="80"/>
        <v/>
      </c>
      <c r="AE36" s="362" t="str">
        <f t="shared" si="80"/>
        <v/>
      </c>
      <c r="AF36" s="362" t="str">
        <f t="shared" si="80"/>
        <v/>
      </c>
      <c r="AG36" s="362" t="str">
        <f t="shared" si="80"/>
        <v/>
      </c>
      <c r="AH36" s="362" t="str">
        <f t="shared" si="80"/>
        <v/>
      </c>
      <c r="AI36" s="362" t="str">
        <f t="shared" si="80"/>
        <v/>
      </c>
      <c r="AJ36" s="362" t="str">
        <f t="shared" si="80"/>
        <v/>
      </c>
      <c r="AK36" s="362" t="str">
        <f t="shared" si="80"/>
        <v/>
      </c>
      <c r="AL36" s="362" t="str">
        <f t="shared" si="80"/>
        <v/>
      </c>
      <c r="AM36" s="362" t="str">
        <f t="shared" si="80"/>
        <v/>
      </c>
      <c r="AN36" s="362" t="str">
        <f t="shared" si="80"/>
        <v/>
      </c>
      <c r="AO36" s="362" t="str">
        <f t="shared" si="80"/>
        <v/>
      </c>
      <c r="AP36" s="362" t="str">
        <f t="shared" si="80"/>
        <v/>
      </c>
      <c r="AQ36" s="362" t="str">
        <f t="shared" si="80"/>
        <v/>
      </c>
      <c r="AR36" s="362" t="str">
        <f t="shared" si="80"/>
        <v/>
      </c>
      <c r="AS36" s="362" t="str">
        <f t="shared" si="80"/>
        <v/>
      </c>
      <c r="AT36" s="362" t="str">
        <f t="shared" si="80"/>
        <v/>
      </c>
      <c r="AU36" s="362" t="str">
        <f t="shared" si="80"/>
        <v/>
      </c>
      <c r="AV36" s="362" t="str">
        <f t="shared" si="80"/>
        <v/>
      </c>
      <c r="AW36" s="362" t="str">
        <f t="shared" si="80"/>
        <v/>
      </c>
      <c r="AX36" s="362" t="str">
        <f t="shared" si="80"/>
        <v/>
      </c>
      <c r="AY36" s="362" t="str">
        <f t="shared" si="80"/>
        <v/>
      </c>
      <c r="AZ36" s="362" t="str">
        <f t="shared" si="80"/>
        <v/>
      </c>
      <c r="BA36" s="362" t="str">
        <f t="shared" si="80"/>
        <v/>
      </c>
      <c r="BB36" s="362" t="str">
        <f t="shared" si="80"/>
        <v/>
      </c>
      <c r="BC36" s="362" t="str">
        <f t="shared" si="80"/>
        <v/>
      </c>
      <c r="BD36" s="362" t="str">
        <f t="shared" si="80"/>
        <v/>
      </c>
      <c r="BE36" s="362" t="str">
        <f t="shared" ref="BE36:BK36" si="82">IF(BE27&lt;&gt;"",HLOOKUP($B27,$D$5:$BD$13,6,0)*HLOOKUP($B27,$D$5:$BD$13,9,0)*BE27/12,"")</f>
        <v/>
      </c>
      <c r="BF36" s="362" t="str">
        <f t="shared" si="82"/>
        <v/>
      </c>
      <c r="BG36" s="362" t="str">
        <f t="shared" si="82"/>
        <v/>
      </c>
      <c r="BH36" s="362" t="str">
        <f t="shared" si="82"/>
        <v/>
      </c>
      <c r="BI36" s="362" t="str">
        <f t="shared" si="82"/>
        <v/>
      </c>
      <c r="BJ36" s="362" t="str">
        <f t="shared" si="82"/>
        <v/>
      </c>
      <c r="BK36" s="362" t="str">
        <f t="shared" si="82"/>
        <v/>
      </c>
    </row>
    <row r="37" spans="2:63">
      <c r="C37" s="18"/>
    </row>
    <row r="39" spans="2:63">
      <c r="C39" s="18" t="s">
        <v>340</v>
      </c>
      <c r="D39" s="377">
        <f>SUM(D31:D37)</f>
        <v>0</v>
      </c>
      <c r="E39" s="377">
        <f t="shared" ref="E39:BK39" si="83">SUM(E31:E37)</f>
        <v>0</v>
      </c>
      <c r="F39" s="377">
        <f t="shared" si="83"/>
        <v>0</v>
      </c>
      <c r="G39" s="377">
        <f t="shared" si="83"/>
        <v>0</v>
      </c>
      <c r="H39" s="377">
        <f t="shared" si="83"/>
        <v>0</v>
      </c>
      <c r="I39" s="377">
        <f t="shared" si="83"/>
        <v>0</v>
      </c>
      <c r="J39" s="377">
        <f t="shared" si="83"/>
        <v>0</v>
      </c>
      <c r="K39" s="377">
        <f t="shared" si="83"/>
        <v>0</v>
      </c>
      <c r="L39" s="377">
        <f t="shared" si="83"/>
        <v>0</v>
      </c>
      <c r="M39" s="377">
        <f t="shared" si="83"/>
        <v>0</v>
      </c>
      <c r="N39" s="377">
        <f t="shared" si="83"/>
        <v>0</v>
      </c>
      <c r="O39" s="377">
        <f t="shared" si="83"/>
        <v>0</v>
      </c>
      <c r="P39" s="377">
        <f t="shared" si="83"/>
        <v>0</v>
      </c>
      <c r="Q39" s="377">
        <f t="shared" si="83"/>
        <v>0</v>
      </c>
      <c r="R39" s="377">
        <f t="shared" si="83"/>
        <v>0</v>
      </c>
      <c r="S39" s="377">
        <f t="shared" si="83"/>
        <v>0</v>
      </c>
      <c r="T39" s="377">
        <f t="shared" si="83"/>
        <v>0</v>
      </c>
      <c r="U39" s="377">
        <f t="shared" si="83"/>
        <v>0</v>
      </c>
      <c r="V39" s="377">
        <f t="shared" si="83"/>
        <v>0</v>
      </c>
      <c r="W39" s="377">
        <f t="shared" si="83"/>
        <v>0</v>
      </c>
      <c r="X39" s="377">
        <f t="shared" si="83"/>
        <v>0</v>
      </c>
      <c r="Y39" s="377">
        <f t="shared" si="83"/>
        <v>0</v>
      </c>
      <c r="Z39" s="377">
        <f t="shared" si="83"/>
        <v>0</v>
      </c>
      <c r="AA39" s="377">
        <f t="shared" si="83"/>
        <v>0</v>
      </c>
      <c r="AB39" s="377">
        <f t="shared" si="83"/>
        <v>0</v>
      </c>
      <c r="AC39" s="377">
        <f t="shared" si="83"/>
        <v>0</v>
      </c>
      <c r="AD39" s="377">
        <f t="shared" si="83"/>
        <v>0</v>
      </c>
      <c r="AE39" s="377">
        <f t="shared" si="83"/>
        <v>0</v>
      </c>
      <c r="AF39" s="377">
        <f t="shared" si="83"/>
        <v>0</v>
      </c>
      <c r="AG39" s="377">
        <f t="shared" si="83"/>
        <v>0</v>
      </c>
      <c r="AH39" s="377">
        <f t="shared" si="83"/>
        <v>0</v>
      </c>
      <c r="AI39" s="377">
        <f t="shared" si="83"/>
        <v>0</v>
      </c>
      <c r="AJ39" s="377">
        <f t="shared" si="83"/>
        <v>0</v>
      </c>
      <c r="AK39" s="377">
        <f t="shared" si="83"/>
        <v>0</v>
      </c>
      <c r="AL39" s="377">
        <f t="shared" si="83"/>
        <v>0</v>
      </c>
      <c r="AM39" s="377">
        <f t="shared" si="83"/>
        <v>0</v>
      </c>
      <c r="AN39" s="377">
        <f t="shared" si="83"/>
        <v>0</v>
      </c>
      <c r="AO39" s="377">
        <f t="shared" si="83"/>
        <v>0</v>
      </c>
      <c r="AP39" s="377">
        <f t="shared" si="83"/>
        <v>0</v>
      </c>
      <c r="AQ39" s="377">
        <f t="shared" si="83"/>
        <v>0</v>
      </c>
      <c r="AR39" s="377">
        <f t="shared" si="83"/>
        <v>0</v>
      </c>
      <c r="AS39" s="377">
        <f t="shared" si="83"/>
        <v>0</v>
      </c>
      <c r="AT39" s="377">
        <f t="shared" si="83"/>
        <v>0</v>
      </c>
      <c r="AU39" s="377">
        <f t="shared" si="83"/>
        <v>0</v>
      </c>
      <c r="AV39" s="377">
        <f t="shared" si="83"/>
        <v>0</v>
      </c>
      <c r="AW39" s="377">
        <f t="shared" si="83"/>
        <v>0</v>
      </c>
      <c r="AX39" s="377">
        <f t="shared" si="83"/>
        <v>0</v>
      </c>
      <c r="AY39" s="377">
        <f t="shared" si="83"/>
        <v>0</v>
      </c>
      <c r="AZ39" s="377">
        <f t="shared" si="83"/>
        <v>0</v>
      </c>
      <c r="BA39" s="377">
        <f t="shared" si="83"/>
        <v>0</v>
      </c>
      <c r="BB39" s="377">
        <f t="shared" si="83"/>
        <v>0</v>
      </c>
      <c r="BC39" s="377">
        <f t="shared" si="83"/>
        <v>0</v>
      </c>
      <c r="BD39" s="377">
        <f t="shared" si="83"/>
        <v>0</v>
      </c>
      <c r="BE39" s="377" t="e">
        <f t="shared" si="83"/>
        <v>#N/A</v>
      </c>
      <c r="BF39" s="377">
        <f t="shared" si="83"/>
        <v>0</v>
      </c>
      <c r="BG39" s="377">
        <f t="shared" si="83"/>
        <v>0</v>
      </c>
      <c r="BH39" s="377">
        <f t="shared" si="83"/>
        <v>0</v>
      </c>
      <c r="BI39" s="377">
        <f t="shared" si="83"/>
        <v>0</v>
      </c>
      <c r="BJ39" s="377">
        <f t="shared" si="83"/>
        <v>0</v>
      </c>
      <c r="BK39" s="377">
        <f t="shared" si="83"/>
        <v>0</v>
      </c>
    </row>
    <row r="43" spans="2:63">
      <c r="B43" s="360" t="s">
        <v>339</v>
      </c>
      <c r="D43" s="18">
        <v>44197</v>
      </c>
      <c r="E43" s="18">
        <v>44228</v>
      </c>
      <c r="F43" s="18">
        <v>44256</v>
      </c>
      <c r="G43" s="18">
        <v>44287</v>
      </c>
      <c r="H43" s="18">
        <v>44317</v>
      </c>
      <c r="I43" s="18">
        <v>44348</v>
      </c>
      <c r="J43" s="18">
        <v>44378</v>
      </c>
      <c r="K43" s="18">
        <v>44409</v>
      </c>
      <c r="L43" s="18">
        <v>44440</v>
      </c>
      <c r="M43" s="18">
        <v>44470</v>
      </c>
      <c r="N43" s="18">
        <v>44501</v>
      </c>
      <c r="O43" s="18">
        <v>44531</v>
      </c>
      <c r="P43" s="18">
        <v>44562</v>
      </c>
      <c r="Q43" s="18">
        <v>44593</v>
      </c>
      <c r="R43" s="18">
        <v>44621</v>
      </c>
      <c r="S43" s="18">
        <v>44652</v>
      </c>
      <c r="T43" s="18">
        <v>44682</v>
      </c>
      <c r="U43" s="18">
        <v>44713</v>
      </c>
      <c r="V43" s="18">
        <v>44743</v>
      </c>
      <c r="W43" s="18">
        <v>44774</v>
      </c>
      <c r="X43" s="18">
        <v>44805</v>
      </c>
      <c r="Y43" s="18">
        <v>44835</v>
      </c>
      <c r="Z43" s="18">
        <v>44866</v>
      </c>
      <c r="AA43" s="18">
        <v>44896</v>
      </c>
      <c r="AB43" s="18">
        <v>44927</v>
      </c>
      <c r="AC43" s="18">
        <v>44958</v>
      </c>
      <c r="AD43" s="18">
        <v>44986</v>
      </c>
      <c r="AE43" s="18">
        <v>45017</v>
      </c>
      <c r="AF43" s="18">
        <v>45047</v>
      </c>
      <c r="AG43" s="18">
        <v>45078</v>
      </c>
      <c r="AH43" s="18">
        <v>45108</v>
      </c>
      <c r="AI43" s="18">
        <v>45139</v>
      </c>
      <c r="AJ43" s="18">
        <v>45170</v>
      </c>
      <c r="AK43" s="18">
        <v>45200</v>
      </c>
      <c r="AL43" s="18">
        <v>45231</v>
      </c>
      <c r="AM43" s="18">
        <v>45261</v>
      </c>
      <c r="AN43" s="18">
        <v>45292</v>
      </c>
      <c r="AO43" s="18">
        <v>45323</v>
      </c>
      <c r="AP43" s="18">
        <v>45352</v>
      </c>
      <c r="AQ43" s="18">
        <v>45383</v>
      </c>
      <c r="AR43" s="18">
        <v>45413</v>
      </c>
      <c r="AS43" s="18">
        <v>45444</v>
      </c>
      <c r="AT43" s="18">
        <v>45474</v>
      </c>
      <c r="AU43" s="18">
        <v>45505</v>
      </c>
      <c r="AV43" s="18">
        <v>45536</v>
      </c>
      <c r="AW43" s="18">
        <v>45566</v>
      </c>
      <c r="AX43" s="18">
        <v>45597</v>
      </c>
      <c r="AY43" s="18">
        <v>45627</v>
      </c>
      <c r="AZ43" s="18">
        <v>45658</v>
      </c>
      <c r="BA43" s="18">
        <v>45689</v>
      </c>
      <c r="BB43" s="18">
        <v>45717</v>
      </c>
      <c r="BC43" s="18">
        <v>45748</v>
      </c>
      <c r="BD43" s="18">
        <v>45778</v>
      </c>
      <c r="BE43" s="18">
        <v>45809</v>
      </c>
      <c r="BF43" s="18">
        <v>45839</v>
      </c>
      <c r="BG43" s="18">
        <v>45870</v>
      </c>
      <c r="BH43" s="18">
        <v>45901</v>
      </c>
      <c r="BI43" s="18">
        <v>45931</v>
      </c>
      <c r="BJ43" s="18">
        <v>45962</v>
      </c>
      <c r="BK43" s="18">
        <v>45992</v>
      </c>
    </row>
    <row r="44" spans="2:63">
      <c r="C44" s="18">
        <f>C31</f>
        <v>44927</v>
      </c>
      <c r="D44" s="362" t="str">
        <f>IF(D22&lt;&gt;12,"",D31)</f>
        <v/>
      </c>
      <c r="E44" s="362" t="str">
        <f t="shared" ref="E44:BD48" si="84">IF(E22&lt;&gt;12,"",E31)</f>
        <v/>
      </c>
      <c r="F44" s="362" t="str">
        <f t="shared" si="84"/>
        <v/>
      </c>
      <c r="G44" s="362" t="str">
        <f t="shared" si="84"/>
        <v/>
      </c>
      <c r="H44" s="362" t="str">
        <f t="shared" si="84"/>
        <v/>
      </c>
      <c r="I44" s="362" t="str">
        <f t="shared" si="84"/>
        <v/>
      </c>
      <c r="J44" s="362" t="str">
        <f t="shared" si="84"/>
        <v/>
      </c>
      <c r="K44" s="362" t="str">
        <f t="shared" si="84"/>
        <v/>
      </c>
      <c r="L44" s="362" t="str">
        <f t="shared" si="84"/>
        <v/>
      </c>
      <c r="M44" s="362" t="str">
        <f t="shared" si="84"/>
        <v/>
      </c>
      <c r="N44" s="362" t="str">
        <f t="shared" si="84"/>
        <v/>
      </c>
      <c r="O44" s="362" t="str">
        <f>IF(O22&lt;&gt;12,"",O31)</f>
        <v/>
      </c>
      <c r="P44" s="362">
        <f t="shared" si="84"/>
        <v>0</v>
      </c>
      <c r="Q44" s="362" t="str">
        <f t="shared" si="84"/>
        <v/>
      </c>
      <c r="R44" s="362" t="str">
        <f t="shared" si="84"/>
        <v/>
      </c>
      <c r="S44" s="362" t="str">
        <f t="shared" si="84"/>
        <v/>
      </c>
      <c r="T44" s="362" t="str">
        <f t="shared" si="84"/>
        <v/>
      </c>
      <c r="U44" s="362" t="str">
        <f t="shared" si="84"/>
        <v/>
      </c>
      <c r="V44" s="362" t="str">
        <f t="shared" si="84"/>
        <v/>
      </c>
      <c r="W44" s="362" t="str">
        <f t="shared" si="84"/>
        <v/>
      </c>
      <c r="X44" s="362" t="str">
        <f t="shared" si="84"/>
        <v/>
      </c>
      <c r="Y44" s="362" t="str">
        <f t="shared" si="84"/>
        <v/>
      </c>
      <c r="Z44" s="362" t="str">
        <f t="shared" si="84"/>
        <v/>
      </c>
      <c r="AA44" s="362" t="str">
        <f t="shared" si="84"/>
        <v/>
      </c>
      <c r="AB44" s="362">
        <f t="shared" si="84"/>
        <v>0</v>
      </c>
      <c r="AC44" s="362" t="str">
        <f t="shared" si="84"/>
        <v/>
      </c>
      <c r="AD44" s="362" t="str">
        <f t="shared" si="84"/>
        <v/>
      </c>
      <c r="AE44" s="362" t="str">
        <f t="shared" si="84"/>
        <v/>
      </c>
      <c r="AF44" s="362" t="str">
        <f t="shared" si="84"/>
        <v/>
      </c>
      <c r="AG44" s="362" t="str">
        <f t="shared" si="84"/>
        <v/>
      </c>
      <c r="AH44" s="362" t="str">
        <f t="shared" si="84"/>
        <v/>
      </c>
      <c r="AI44" s="362" t="str">
        <f t="shared" si="84"/>
        <v/>
      </c>
      <c r="AJ44" s="362" t="str">
        <f t="shared" si="84"/>
        <v/>
      </c>
      <c r="AK44" s="362" t="str">
        <f t="shared" si="84"/>
        <v/>
      </c>
      <c r="AL44" s="362" t="str">
        <f t="shared" si="84"/>
        <v/>
      </c>
      <c r="AM44" s="362" t="str">
        <f t="shared" si="84"/>
        <v/>
      </c>
      <c r="AN44" s="362">
        <f t="shared" si="84"/>
        <v>0</v>
      </c>
      <c r="AO44" s="362" t="str">
        <f t="shared" si="84"/>
        <v/>
      </c>
      <c r="AP44" s="362" t="str">
        <f t="shared" si="84"/>
        <v/>
      </c>
      <c r="AQ44" s="362" t="str">
        <f t="shared" si="84"/>
        <v/>
      </c>
      <c r="AR44" s="362" t="str">
        <f t="shared" si="84"/>
        <v/>
      </c>
      <c r="AS44" s="362" t="str">
        <f t="shared" si="84"/>
        <v/>
      </c>
      <c r="AT44" s="362" t="str">
        <f t="shared" si="84"/>
        <v/>
      </c>
      <c r="AU44" s="362" t="str">
        <f t="shared" si="84"/>
        <v/>
      </c>
      <c r="AV44" s="362" t="str">
        <f t="shared" si="84"/>
        <v/>
      </c>
      <c r="AW44" s="362" t="str">
        <f t="shared" si="84"/>
        <v/>
      </c>
      <c r="AX44" s="362" t="str">
        <f t="shared" si="84"/>
        <v/>
      </c>
      <c r="AY44" s="362" t="str">
        <f t="shared" si="84"/>
        <v/>
      </c>
      <c r="AZ44" s="362">
        <f t="shared" si="84"/>
        <v>0</v>
      </c>
      <c r="BA44" s="362" t="str">
        <f t="shared" si="84"/>
        <v/>
      </c>
      <c r="BB44" s="362" t="str">
        <f t="shared" si="84"/>
        <v/>
      </c>
      <c r="BC44" s="362" t="str">
        <f t="shared" si="84"/>
        <v/>
      </c>
      <c r="BD44" s="362" t="str">
        <f t="shared" si="84"/>
        <v/>
      </c>
    </row>
    <row r="45" spans="2:63">
      <c r="C45" s="18">
        <f t="shared" ref="C45:C48" si="85">C32</f>
        <v>45383</v>
      </c>
      <c r="D45" s="362" t="str">
        <f>IF(D23&lt;&gt;12,"",D32)</f>
        <v/>
      </c>
      <c r="E45" s="362" t="str">
        <f t="shared" si="84"/>
        <v/>
      </c>
      <c r="F45" s="362" t="str">
        <f t="shared" si="84"/>
        <v/>
      </c>
      <c r="G45" s="362" t="str">
        <f t="shared" si="84"/>
        <v/>
      </c>
      <c r="H45" s="362" t="str">
        <f t="shared" si="84"/>
        <v/>
      </c>
      <c r="I45" s="362" t="str">
        <f t="shared" si="84"/>
        <v/>
      </c>
      <c r="J45" s="362" t="str">
        <f t="shared" si="84"/>
        <v/>
      </c>
      <c r="K45" s="362" t="str">
        <f t="shared" si="84"/>
        <v/>
      </c>
      <c r="L45" s="362" t="str">
        <f t="shared" si="84"/>
        <v/>
      </c>
      <c r="M45" s="362" t="str">
        <f t="shared" si="84"/>
        <v/>
      </c>
      <c r="N45" s="362" t="str">
        <f t="shared" si="84"/>
        <v/>
      </c>
      <c r="O45" s="362" t="str">
        <f t="shared" si="84"/>
        <v/>
      </c>
      <c r="P45" s="362" t="str">
        <f t="shared" si="84"/>
        <v/>
      </c>
      <c r="Q45" s="362" t="str">
        <f t="shared" si="84"/>
        <v/>
      </c>
      <c r="R45" s="362" t="str">
        <f t="shared" si="84"/>
        <v/>
      </c>
      <c r="S45" s="362" t="str">
        <f t="shared" si="84"/>
        <v/>
      </c>
      <c r="T45" s="362" t="str">
        <f t="shared" si="84"/>
        <v/>
      </c>
      <c r="U45" s="362" t="str">
        <f t="shared" si="84"/>
        <v/>
      </c>
      <c r="V45" s="362" t="str">
        <f t="shared" si="84"/>
        <v/>
      </c>
      <c r="W45" s="362" t="str">
        <f t="shared" si="84"/>
        <v/>
      </c>
      <c r="X45" s="362" t="str">
        <f t="shared" si="84"/>
        <v/>
      </c>
      <c r="Y45" s="362" t="str">
        <f t="shared" si="84"/>
        <v/>
      </c>
      <c r="Z45" s="362" t="str">
        <f t="shared" si="84"/>
        <v/>
      </c>
      <c r="AA45" s="362" t="str">
        <f t="shared" si="84"/>
        <v/>
      </c>
      <c r="AB45" s="362" t="str">
        <f t="shared" si="84"/>
        <v/>
      </c>
      <c r="AC45" s="362" t="str">
        <f t="shared" si="84"/>
        <v/>
      </c>
      <c r="AD45" s="362" t="str">
        <f t="shared" si="84"/>
        <v/>
      </c>
      <c r="AE45" s="362">
        <f t="shared" si="84"/>
        <v>0</v>
      </c>
      <c r="AF45" s="362" t="str">
        <f t="shared" si="84"/>
        <v/>
      </c>
      <c r="AG45" s="362" t="str">
        <f t="shared" si="84"/>
        <v/>
      </c>
      <c r="AH45" s="362" t="str">
        <f t="shared" si="84"/>
        <v/>
      </c>
      <c r="AI45" s="362" t="str">
        <f t="shared" si="84"/>
        <v/>
      </c>
      <c r="AJ45" s="362" t="str">
        <f t="shared" si="84"/>
        <v/>
      </c>
      <c r="AK45" s="362" t="str">
        <f t="shared" si="84"/>
        <v/>
      </c>
      <c r="AL45" s="362" t="str">
        <f t="shared" si="84"/>
        <v/>
      </c>
      <c r="AM45" s="362" t="str">
        <f t="shared" si="84"/>
        <v/>
      </c>
      <c r="AN45" s="362" t="str">
        <f t="shared" si="84"/>
        <v/>
      </c>
      <c r="AO45" s="362" t="str">
        <f t="shared" si="84"/>
        <v/>
      </c>
      <c r="AP45" s="362" t="str">
        <f t="shared" si="84"/>
        <v/>
      </c>
      <c r="AQ45" s="362">
        <f t="shared" si="84"/>
        <v>0</v>
      </c>
      <c r="AR45" s="362" t="str">
        <f t="shared" si="84"/>
        <v/>
      </c>
      <c r="AS45" s="362" t="str">
        <f t="shared" si="84"/>
        <v/>
      </c>
      <c r="AT45" s="362" t="str">
        <f t="shared" si="84"/>
        <v/>
      </c>
      <c r="AU45" s="362" t="str">
        <f t="shared" si="84"/>
        <v/>
      </c>
      <c r="AV45" s="362" t="str">
        <f t="shared" si="84"/>
        <v/>
      </c>
      <c r="AW45" s="362" t="str">
        <f t="shared" si="84"/>
        <v/>
      </c>
      <c r="AX45" s="362" t="str">
        <f t="shared" si="84"/>
        <v/>
      </c>
      <c r="AY45" s="362" t="str">
        <f t="shared" si="84"/>
        <v/>
      </c>
      <c r="AZ45" s="362" t="str">
        <f t="shared" si="84"/>
        <v/>
      </c>
      <c r="BA45" s="362" t="str">
        <f t="shared" si="84"/>
        <v/>
      </c>
      <c r="BB45" s="362" t="str">
        <f t="shared" si="84"/>
        <v/>
      </c>
      <c r="BC45" s="362">
        <f t="shared" si="84"/>
        <v>0</v>
      </c>
      <c r="BD45" s="362" t="str">
        <f t="shared" si="84"/>
        <v/>
      </c>
    </row>
    <row r="46" spans="2:63">
      <c r="C46" s="18">
        <f t="shared" si="85"/>
        <v>46388</v>
      </c>
      <c r="D46" s="362" t="str">
        <f>IF(D24&lt;&gt;12,"",D33)</f>
        <v/>
      </c>
      <c r="E46" s="362" t="str">
        <f t="shared" si="84"/>
        <v/>
      </c>
      <c r="F46" s="362" t="str">
        <f t="shared" si="84"/>
        <v/>
      </c>
      <c r="G46" s="362" t="str">
        <f t="shared" si="84"/>
        <v/>
      </c>
      <c r="H46" s="362" t="str">
        <f t="shared" si="84"/>
        <v/>
      </c>
      <c r="I46" s="362" t="str">
        <f t="shared" si="84"/>
        <v/>
      </c>
      <c r="J46" s="362" t="str">
        <f t="shared" si="84"/>
        <v/>
      </c>
      <c r="K46" s="362" t="str">
        <f t="shared" si="84"/>
        <v/>
      </c>
      <c r="L46" s="362" t="str">
        <f t="shared" si="84"/>
        <v/>
      </c>
      <c r="M46" s="362" t="str">
        <f t="shared" si="84"/>
        <v/>
      </c>
      <c r="N46" s="362" t="str">
        <f t="shared" si="84"/>
        <v/>
      </c>
      <c r="O46" s="362" t="str">
        <f t="shared" si="84"/>
        <v/>
      </c>
      <c r="P46" s="362" t="str">
        <f t="shared" si="84"/>
        <v/>
      </c>
      <c r="Q46" s="362" t="str">
        <f t="shared" si="84"/>
        <v/>
      </c>
      <c r="R46" s="362" t="str">
        <f t="shared" si="84"/>
        <v/>
      </c>
      <c r="S46" s="362" t="str">
        <f t="shared" si="84"/>
        <v/>
      </c>
      <c r="T46" s="362" t="str">
        <f t="shared" si="84"/>
        <v/>
      </c>
      <c r="U46" s="362" t="str">
        <f t="shared" si="84"/>
        <v/>
      </c>
      <c r="V46" s="362" t="str">
        <f t="shared" si="84"/>
        <v/>
      </c>
      <c r="W46" s="362" t="str">
        <f t="shared" si="84"/>
        <v/>
      </c>
      <c r="X46" s="362" t="str">
        <f t="shared" si="84"/>
        <v/>
      </c>
      <c r="Y46" s="362" t="str">
        <f t="shared" si="84"/>
        <v/>
      </c>
      <c r="Z46" s="362" t="str">
        <f t="shared" si="84"/>
        <v/>
      </c>
      <c r="AA46" s="362" t="str">
        <f t="shared" si="84"/>
        <v/>
      </c>
      <c r="AB46" s="362" t="str">
        <f t="shared" si="84"/>
        <v/>
      </c>
      <c r="AC46" s="362" t="str">
        <f t="shared" si="84"/>
        <v/>
      </c>
      <c r="AD46" s="362" t="str">
        <f t="shared" si="84"/>
        <v/>
      </c>
      <c r="AE46" s="362" t="str">
        <f t="shared" si="84"/>
        <v/>
      </c>
      <c r="AF46" s="362" t="str">
        <f t="shared" si="84"/>
        <v/>
      </c>
      <c r="AG46" s="362" t="str">
        <f t="shared" si="84"/>
        <v/>
      </c>
      <c r="AH46" s="362" t="str">
        <f t="shared" si="84"/>
        <v/>
      </c>
      <c r="AI46" s="362" t="str">
        <f t="shared" si="84"/>
        <v/>
      </c>
      <c r="AJ46" s="362" t="str">
        <f t="shared" si="84"/>
        <v/>
      </c>
      <c r="AK46" s="362" t="str">
        <f t="shared" si="84"/>
        <v/>
      </c>
      <c r="AL46" s="362" t="str">
        <f t="shared" si="84"/>
        <v/>
      </c>
      <c r="AM46" s="362" t="str">
        <f t="shared" si="84"/>
        <v/>
      </c>
      <c r="AN46" s="362" t="str">
        <f t="shared" si="84"/>
        <v/>
      </c>
      <c r="AO46" s="362" t="str">
        <f t="shared" si="84"/>
        <v/>
      </c>
      <c r="AP46" s="362" t="str">
        <f t="shared" si="84"/>
        <v/>
      </c>
      <c r="AQ46" s="362" t="str">
        <f t="shared" si="84"/>
        <v/>
      </c>
      <c r="AR46" s="362" t="str">
        <f t="shared" si="84"/>
        <v/>
      </c>
      <c r="AS46" s="362" t="str">
        <f t="shared" si="84"/>
        <v/>
      </c>
      <c r="AT46" s="362" t="str">
        <f t="shared" si="84"/>
        <v/>
      </c>
      <c r="AU46" s="362" t="str">
        <f t="shared" si="84"/>
        <v/>
      </c>
      <c r="AV46" s="362" t="str">
        <f t="shared" si="84"/>
        <v/>
      </c>
      <c r="AW46" s="362" t="str">
        <f t="shared" si="84"/>
        <v/>
      </c>
      <c r="AX46" s="362" t="str">
        <f t="shared" si="84"/>
        <v/>
      </c>
      <c r="AY46" s="362" t="str">
        <f t="shared" si="84"/>
        <v/>
      </c>
      <c r="AZ46" s="362" t="str">
        <f t="shared" si="84"/>
        <v/>
      </c>
      <c r="BA46" s="362" t="str">
        <f t="shared" si="84"/>
        <v/>
      </c>
      <c r="BB46" s="362" t="str">
        <f t="shared" si="84"/>
        <v/>
      </c>
      <c r="BC46" s="362" t="str">
        <f t="shared" si="84"/>
        <v/>
      </c>
      <c r="BD46" s="362" t="str">
        <f t="shared" si="84"/>
        <v/>
      </c>
    </row>
    <row r="47" spans="2:63">
      <c r="C47" s="18" t="e">
        <f t="shared" si="85"/>
        <v>#N/A</v>
      </c>
      <c r="D47" s="362" t="str">
        <f>IF(D25&lt;&gt;12,"",D34)</f>
        <v/>
      </c>
      <c r="E47" s="362" t="str">
        <f t="shared" si="84"/>
        <v/>
      </c>
      <c r="F47" s="362" t="str">
        <f t="shared" si="84"/>
        <v/>
      </c>
      <c r="G47" s="362" t="str">
        <f t="shared" si="84"/>
        <v/>
      </c>
      <c r="H47" s="362" t="str">
        <f t="shared" si="84"/>
        <v/>
      </c>
      <c r="I47" s="362" t="str">
        <f t="shared" si="84"/>
        <v/>
      </c>
      <c r="J47" s="362" t="str">
        <f t="shared" si="84"/>
        <v/>
      </c>
      <c r="K47" s="362" t="str">
        <f t="shared" si="84"/>
        <v/>
      </c>
      <c r="L47" s="362" t="str">
        <f t="shared" si="84"/>
        <v/>
      </c>
      <c r="M47" s="362" t="str">
        <f t="shared" si="84"/>
        <v/>
      </c>
      <c r="N47" s="362" t="str">
        <f t="shared" si="84"/>
        <v/>
      </c>
      <c r="O47" s="362" t="str">
        <f t="shared" si="84"/>
        <v/>
      </c>
      <c r="P47" s="362" t="str">
        <f t="shared" si="84"/>
        <v/>
      </c>
      <c r="Q47" s="362" t="str">
        <f t="shared" si="84"/>
        <v/>
      </c>
      <c r="R47" s="362" t="str">
        <f t="shared" si="84"/>
        <v/>
      </c>
      <c r="S47" s="362" t="str">
        <f t="shared" si="84"/>
        <v/>
      </c>
      <c r="T47" s="362" t="str">
        <f t="shared" si="84"/>
        <v/>
      </c>
      <c r="U47" s="362" t="str">
        <f t="shared" si="84"/>
        <v/>
      </c>
      <c r="V47" s="362" t="str">
        <f t="shared" si="84"/>
        <v/>
      </c>
      <c r="W47" s="362" t="str">
        <f t="shared" si="84"/>
        <v/>
      </c>
      <c r="X47" s="362" t="str">
        <f t="shared" si="84"/>
        <v/>
      </c>
      <c r="Y47" s="362" t="str">
        <f t="shared" si="84"/>
        <v/>
      </c>
      <c r="Z47" s="362" t="str">
        <f t="shared" si="84"/>
        <v/>
      </c>
      <c r="AA47" s="362" t="str">
        <f t="shared" si="84"/>
        <v/>
      </c>
      <c r="AB47" s="362" t="str">
        <f t="shared" si="84"/>
        <v/>
      </c>
      <c r="AC47" s="362" t="str">
        <f t="shared" si="84"/>
        <v/>
      </c>
      <c r="AD47" s="362" t="str">
        <f t="shared" si="84"/>
        <v/>
      </c>
      <c r="AE47" s="362" t="str">
        <f t="shared" si="84"/>
        <v/>
      </c>
      <c r="AF47" s="362" t="str">
        <f t="shared" si="84"/>
        <v/>
      </c>
      <c r="AG47" s="362" t="str">
        <f t="shared" si="84"/>
        <v/>
      </c>
      <c r="AH47" s="362" t="str">
        <f t="shared" si="84"/>
        <v/>
      </c>
      <c r="AI47" s="362" t="str">
        <f t="shared" si="84"/>
        <v/>
      </c>
      <c r="AJ47" s="362" t="str">
        <f t="shared" si="84"/>
        <v/>
      </c>
      <c r="AK47" s="362" t="str">
        <f t="shared" si="84"/>
        <v/>
      </c>
      <c r="AL47" s="362" t="str">
        <f t="shared" si="84"/>
        <v/>
      </c>
      <c r="AM47" s="362" t="str">
        <f t="shared" si="84"/>
        <v/>
      </c>
      <c r="AN47" s="362" t="str">
        <f t="shared" si="84"/>
        <v/>
      </c>
      <c r="AO47" s="362" t="str">
        <f t="shared" si="84"/>
        <v/>
      </c>
      <c r="AP47" s="362" t="str">
        <f t="shared" si="84"/>
        <v/>
      </c>
      <c r="AQ47" s="362" t="str">
        <f t="shared" si="84"/>
        <v/>
      </c>
      <c r="AR47" s="362" t="str">
        <f t="shared" si="84"/>
        <v/>
      </c>
      <c r="AS47" s="362" t="str">
        <f t="shared" si="84"/>
        <v/>
      </c>
      <c r="AT47" s="362" t="str">
        <f t="shared" si="84"/>
        <v/>
      </c>
      <c r="AU47" s="362" t="str">
        <f t="shared" si="84"/>
        <v/>
      </c>
      <c r="AV47" s="362" t="str">
        <f t="shared" si="84"/>
        <v/>
      </c>
      <c r="AW47" s="362" t="str">
        <f t="shared" si="84"/>
        <v/>
      </c>
      <c r="AX47" s="362" t="str">
        <f t="shared" si="84"/>
        <v/>
      </c>
      <c r="AY47" s="362" t="str">
        <f t="shared" si="84"/>
        <v/>
      </c>
      <c r="AZ47" s="362" t="str">
        <f t="shared" si="84"/>
        <v/>
      </c>
      <c r="BA47" s="362" t="str">
        <f t="shared" si="84"/>
        <v/>
      </c>
      <c r="BB47" s="362" t="str">
        <f t="shared" si="84"/>
        <v/>
      </c>
      <c r="BC47" s="362" t="str">
        <f t="shared" si="84"/>
        <v/>
      </c>
      <c r="BD47" s="362" t="str">
        <f t="shared" si="84"/>
        <v/>
      </c>
    </row>
    <row r="48" spans="2:63">
      <c r="C48" s="18" t="e">
        <f t="shared" si="85"/>
        <v>#N/A</v>
      </c>
      <c r="D48" s="362" t="str">
        <f>IF(D26&lt;&gt;12,"",D35)</f>
        <v/>
      </c>
      <c r="E48" s="362" t="str">
        <f t="shared" si="84"/>
        <v/>
      </c>
      <c r="F48" s="362" t="str">
        <f t="shared" si="84"/>
        <v/>
      </c>
      <c r="G48" s="362" t="str">
        <f t="shared" si="84"/>
        <v/>
      </c>
      <c r="H48" s="362" t="str">
        <f t="shared" si="84"/>
        <v/>
      </c>
      <c r="I48" s="362" t="str">
        <f t="shared" si="84"/>
        <v/>
      </c>
      <c r="J48" s="362" t="str">
        <f t="shared" si="84"/>
        <v/>
      </c>
      <c r="K48" s="362" t="str">
        <f t="shared" si="84"/>
        <v/>
      </c>
      <c r="L48" s="362" t="str">
        <f t="shared" si="84"/>
        <v/>
      </c>
      <c r="M48" s="362" t="str">
        <f t="shared" si="84"/>
        <v/>
      </c>
      <c r="N48" s="362" t="str">
        <f t="shared" si="84"/>
        <v/>
      </c>
      <c r="O48" s="362" t="str">
        <f t="shared" si="84"/>
        <v/>
      </c>
      <c r="P48" s="362" t="str">
        <f t="shared" si="84"/>
        <v/>
      </c>
      <c r="Q48" s="362" t="str">
        <f t="shared" si="84"/>
        <v/>
      </c>
      <c r="R48" s="362" t="str">
        <f t="shared" si="84"/>
        <v/>
      </c>
      <c r="S48" s="362" t="str">
        <f t="shared" si="84"/>
        <v/>
      </c>
      <c r="T48" s="362" t="str">
        <f t="shared" si="84"/>
        <v/>
      </c>
      <c r="U48" s="362" t="str">
        <f t="shared" si="84"/>
        <v/>
      </c>
      <c r="V48" s="362" t="str">
        <f t="shared" si="84"/>
        <v/>
      </c>
      <c r="W48" s="362" t="str">
        <f t="shared" si="84"/>
        <v/>
      </c>
      <c r="X48" s="362" t="str">
        <f t="shared" si="84"/>
        <v/>
      </c>
      <c r="Y48" s="362" t="str">
        <f t="shared" si="84"/>
        <v/>
      </c>
      <c r="Z48" s="362" t="str">
        <f t="shared" si="84"/>
        <v/>
      </c>
      <c r="AA48" s="362" t="str">
        <f t="shared" si="84"/>
        <v/>
      </c>
      <c r="AB48" s="362" t="str">
        <f t="shared" si="84"/>
        <v/>
      </c>
      <c r="AC48" s="362" t="str">
        <f t="shared" si="84"/>
        <v/>
      </c>
      <c r="AD48" s="362" t="str">
        <f t="shared" si="84"/>
        <v/>
      </c>
      <c r="AE48" s="362" t="str">
        <f t="shared" si="84"/>
        <v/>
      </c>
      <c r="AF48" s="362" t="str">
        <f t="shared" si="84"/>
        <v/>
      </c>
      <c r="AG48" s="362" t="str">
        <f t="shared" si="84"/>
        <v/>
      </c>
      <c r="AH48" s="362" t="str">
        <f t="shared" si="84"/>
        <v/>
      </c>
      <c r="AI48" s="362" t="str">
        <f t="shared" si="84"/>
        <v/>
      </c>
      <c r="AJ48" s="362" t="str">
        <f t="shared" si="84"/>
        <v/>
      </c>
      <c r="AK48" s="362" t="str">
        <f t="shared" si="84"/>
        <v/>
      </c>
      <c r="AL48" s="362" t="str">
        <f t="shared" si="84"/>
        <v/>
      </c>
      <c r="AM48" s="362" t="str">
        <f t="shared" si="84"/>
        <v/>
      </c>
      <c r="AN48" s="362" t="str">
        <f t="shared" si="84"/>
        <v/>
      </c>
      <c r="AO48" s="362" t="str">
        <f t="shared" si="84"/>
        <v/>
      </c>
      <c r="AP48" s="362" t="str">
        <f t="shared" si="84"/>
        <v/>
      </c>
      <c r="AQ48" s="362" t="str">
        <f t="shared" si="84"/>
        <v/>
      </c>
      <c r="AR48" s="362" t="str">
        <f t="shared" si="84"/>
        <v/>
      </c>
      <c r="AS48" s="362" t="str">
        <f t="shared" si="84"/>
        <v/>
      </c>
      <c r="AT48" s="362" t="str">
        <f t="shared" si="84"/>
        <v/>
      </c>
      <c r="AU48" s="362" t="str">
        <f t="shared" si="84"/>
        <v/>
      </c>
      <c r="AV48" s="362" t="str">
        <f t="shared" si="84"/>
        <v/>
      </c>
      <c r="AW48" s="362" t="str">
        <f t="shared" si="84"/>
        <v/>
      </c>
      <c r="AX48" s="362" t="str">
        <f t="shared" si="84"/>
        <v/>
      </c>
      <c r="AY48" s="362" t="str">
        <f t="shared" si="84"/>
        <v/>
      </c>
      <c r="AZ48" s="362" t="str">
        <f t="shared" ref="AZ48:BD48" si="86">IF(AZ26&lt;&gt;12,"",AZ35)</f>
        <v/>
      </c>
      <c r="BA48" s="362" t="str">
        <f t="shared" si="86"/>
        <v/>
      </c>
      <c r="BB48" s="362" t="str">
        <f t="shared" si="86"/>
        <v/>
      </c>
      <c r="BC48" s="362" t="str">
        <f t="shared" si="86"/>
        <v/>
      </c>
      <c r="BD48" s="362" t="str">
        <f t="shared" si="86"/>
        <v/>
      </c>
    </row>
    <row r="49" spans="3:56">
      <c r="C49" s="18"/>
    </row>
    <row r="50" spans="3:56">
      <c r="C50" s="18"/>
    </row>
    <row r="52" spans="3:56">
      <c r="C52" s="18" t="s">
        <v>340</v>
      </c>
      <c r="D52" s="377">
        <f>SUM(D44:D50)</f>
        <v>0</v>
      </c>
      <c r="E52" s="377">
        <f t="shared" ref="E52:BD52" si="87">SUM(E44:E50)</f>
        <v>0</v>
      </c>
      <c r="F52" s="377">
        <f t="shared" si="87"/>
        <v>0</v>
      </c>
      <c r="G52" s="377">
        <f t="shared" si="87"/>
        <v>0</v>
      </c>
      <c r="H52" s="377">
        <f t="shared" si="87"/>
        <v>0</v>
      </c>
      <c r="I52" s="377">
        <f t="shared" si="87"/>
        <v>0</v>
      </c>
      <c r="J52" s="377">
        <f t="shared" si="87"/>
        <v>0</v>
      </c>
      <c r="K52" s="377">
        <f t="shared" si="87"/>
        <v>0</v>
      </c>
      <c r="L52" s="377">
        <f t="shared" si="87"/>
        <v>0</v>
      </c>
      <c r="M52" s="377">
        <f t="shared" si="87"/>
        <v>0</v>
      </c>
      <c r="N52" s="377">
        <f t="shared" si="87"/>
        <v>0</v>
      </c>
      <c r="O52" s="377">
        <f>SUM(O44:O50)</f>
        <v>0</v>
      </c>
      <c r="P52" s="377">
        <f t="shared" si="87"/>
        <v>0</v>
      </c>
      <c r="Q52" s="377">
        <f t="shared" si="87"/>
        <v>0</v>
      </c>
      <c r="R52" s="377">
        <f t="shared" si="87"/>
        <v>0</v>
      </c>
      <c r="S52" s="377">
        <f t="shared" si="87"/>
        <v>0</v>
      </c>
      <c r="T52" s="377">
        <f t="shared" si="87"/>
        <v>0</v>
      </c>
      <c r="U52" s="377">
        <f t="shared" si="87"/>
        <v>0</v>
      </c>
      <c r="V52" s="377">
        <f t="shared" si="87"/>
        <v>0</v>
      </c>
      <c r="W52" s="377">
        <f t="shared" si="87"/>
        <v>0</v>
      </c>
      <c r="X52" s="377">
        <f t="shared" si="87"/>
        <v>0</v>
      </c>
      <c r="Y52" s="377">
        <f t="shared" si="87"/>
        <v>0</v>
      </c>
      <c r="Z52" s="377">
        <f t="shared" si="87"/>
        <v>0</v>
      </c>
      <c r="AA52" s="377">
        <f t="shared" si="87"/>
        <v>0</v>
      </c>
      <c r="AB52" s="377">
        <f t="shared" si="87"/>
        <v>0</v>
      </c>
      <c r="AC52" s="377">
        <f t="shared" si="87"/>
        <v>0</v>
      </c>
      <c r="AD52" s="377">
        <f t="shared" si="87"/>
        <v>0</v>
      </c>
      <c r="AE52" s="377">
        <f t="shared" si="87"/>
        <v>0</v>
      </c>
      <c r="AF52" s="377">
        <f t="shared" si="87"/>
        <v>0</v>
      </c>
      <c r="AG52" s="377">
        <f t="shared" si="87"/>
        <v>0</v>
      </c>
      <c r="AH52" s="377">
        <f t="shared" si="87"/>
        <v>0</v>
      </c>
      <c r="AI52" s="377">
        <f t="shared" si="87"/>
        <v>0</v>
      </c>
      <c r="AJ52" s="377">
        <f t="shared" si="87"/>
        <v>0</v>
      </c>
      <c r="AK52" s="377">
        <f t="shared" si="87"/>
        <v>0</v>
      </c>
      <c r="AL52" s="377">
        <f t="shared" si="87"/>
        <v>0</v>
      </c>
      <c r="AM52" s="377">
        <f t="shared" si="87"/>
        <v>0</v>
      </c>
      <c r="AN52" s="377">
        <f t="shared" si="87"/>
        <v>0</v>
      </c>
      <c r="AO52" s="377">
        <f t="shared" si="87"/>
        <v>0</v>
      </c>
      <c r="AP52" s="377">
        <f t="shared" si="87"/>
        <v>0</v>
      </c>
      <c r="AQ52" s="377">
        <f t="shared" si="87"/>
        <v>0</v>
      </c>
      <c r="AR52" s="377">
        <f t="shared" si="87"/>
        <v>0</v>
      </c>
      <c r="AS52" s="377">
        <f t="shared" si="87"/>
        <v>0</v>
      </c>
      <c r="AT52" s="377">
        <f t="shared" si="87"/>
        <v>0</v>
      </c>
      <c r="AU52" s="377">
        <f t="shared" si="87"/>
        <v>0</v>
      </c>
      <c r="AV52" s="377">
        <f t="shared" si="87"/>
        <v>0</v>
      </c>
      <c r="AW52" s="377">
        <f t="shared" si="87"/>
        <v>0</v>
      </c>
      <c r="AX52" s="377">
        <f t="shared" si="87"/>
        <v>0</v>
      </c>
      <c r="AY52" s="377">
        <f t="shared" si="87"/>
        <v>0</v>
      </c>
      <c r="AZ52" s="377">
        <f t="shared" si="87"/>
        <v>0</v>
      </c>
      <c r="BA52" s="377">
        <f t="shared" si="87"/>
        <v>0</v>
      </c>
      <c r="BB52" s="377">
        <f t="shared" si="87"/>
        <v>0</v>
      </c>
      <c r="BC52" s="377">
        <f t="shared" si="87"/>
        <v>0</v>
      </c>
      <c r="BD52" s="377">
        <f t="shared" si="87"/>
        <v>0</v>
      </c>
    </row>
  </sheetData>
  <sheetProtection algorithmName="SHA-512" hashValue="zsk9xdrqtP8pBzKKTaH5TzH8A73D1JQn2+xq25yoIyDefCYt9MwWO2zK86EKWTIGlxiQoze5xJZu9/aiWC7cKg==" saltValue="AyHdMfyv9harSIo348Egz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2"/>
  <dimension ref="B2:XFD30"/>
  <sheetViews>
    <sheetView showGridLines="0" zoomScale="150" workbookViewId="0">
      <selection activeCell="R34" sqref="R34"/>
    </sheetView>
  </sheetViews>
  <sheetFormatPr baseColWidth="10" defaultColWidth="11.5" defaultRowHeight="21"/>
  <cols>
    <col min="1" max="1" width="11.5" style="65"/>
    <col min="2" max="2" width="25.6640625" style="65" bestFit="1" customWidth="1"/>
    <col min="3" max="9" width="11.5" style="65"/>
    <col min="10" max="10" width="11.5" style="65" bestFit="1" customWidth="1"/>
    <col min="11" max="16384" width="11.5" style="65"/>
  </cols>
  <sheetData>
    <row r="2" spans="2:16" s="63" customFormat="1" ht="26">
      <c r="B2" s="55" t="s">
        <v>79</v>
      </c>
      <c r="C2" s="55"/>
      <c r="D2" s="55"/>
      <c r="E2" s="55">
        <v>2022</v>
      </c>
      <c r="F2" s="55">
        <v>2023</v>
      </c>
      <c r="G2" s="56">
        <v>2024</v>
      </c>
      <c r="H2" s="55">
        <v>2025</v>
      </c>
      <c r="I2" s="55">
        <v>2026</v>
      </c>
      <c r="J2" s="56">
        <v>2027</v>
      </c>
      <c r="K2" s="59"/>
      <c r="L2" s="60"/>
      <c r="M2" s="59"/>
      <c r="N2" s="59"/>
      <c r="O2" s="59"/>
      <c r="P2" s="59"/>
    </row>
    <row r="3" spans="2:16" s="63" customFormat="1">
      <c r="B3" s="59" t="s">
        <v>77</v>
      </c>
      <c r="C3" s="62">
        <v>0</v>
      </c>
      <c r="D3" s="62">
        <v>0</v>
      </c>
      <c r="E3" s="62">
        <v>166897</v>
      </c>
      <c r="F3" s="62">
        <v>166897</v>
      </c>
      <c r="G3" s="62">
        <f>+F11</f>
        <v>496034.875</v>
      </c>
      <c r="H3" s="62">
        <f>+G11</f>
        <v>637672.75</v>
      </c>
      <c r="I3" s="62">
        <f>H11</f>
        <v>648060.625</v>
      </c>
      <c r="J3" s="62">
        <f>+I11</f>
        <v>704310.625</v>
      </c>
      <c r="K3" s="59"/>
      <c r="L3" s="60"/>
      <c r="M3" s="59"/>
      <c r="N3" s="59"/>
      <c r="O3" s="59"/>
      <c r="P3" s="59"/>
    </row>
    <row r="4" spans="2:16">
      <c r="B4" s="65" t="s">
        <v>80</v>
      </c>
      <c r="E4" s="62">
        <v>0</v>
      </c>
      <c r="F4" s="476">
        <v>350000</v>
      </c>
      <c r="G4" s="476">
        <v>250000</v>
      </c>
      <c r="H4" s="476">
        <v>150000</v>
      </c>
      <c r="I4" s="476">
        <v>150000</v>
      </c>
      <c r="J4" s="476">
        <v>125000</v>
      </c>
      <c r="M4" s="93" t="s">
        <v>327</v>
      </c>
    </row>
    <row r="5" spans="2:16">
      <c r="B5" s="66" t="s">
        <v>81</v>
      </c>
      <c r="C5" s="66"/>
      <c r="D5" s="66"/>
      <c r="E5" s="61">
        <f>+SUM(E3:E4)</f>
        <v>166897</v>
      </c>
      <c r="F5" s="61">
        <f>+SUM(F3:F4)</f>
        <v>516897</v>
      </c>
      <c r="G5" s="61">
        <f t="shared" ref="G5:J5" si="0">+SUM(G3:G4)</f>
        <v>746034.875</v>
      </c>
      <c r="H5" s="61">
        <f t="shared" si="0"/>
        <v>787672.75</v>
      </c>
      <c r="I5" s="61">
        <f t="shared" si="0"/>
        <v>798060.625</v>
      </c>
      <c r="J5" s="61">
        <f t="shared" si="0"/>
        <v>829310.625</v>
      </c>
    </row>
    <row r="6" spans="2:16">
      <c r="B6" s="65" t="s">
        <v>82</v>
      </c>
      <c r="C6" s="481">
        <v>0.125</v>
      </c>
      <c r="E6" s="62">
        <v>0</v>
      </c>
      <c r="F6" s="62">
        <f>E5*$C$6</f>
        <v>20862.125</v>
      </c>
      <c r="G6" s="62">
        <f>F5*$C$6</f>
        <v>64612.125</v>
      </c>
      <c r="H6" s="62">
        <f>+G6</f>
        <v>64612.125</v>
      </c>
      <c r="I6" s="62"/>
      <c r="J6" s="62"/>
    </row>
    <row r="7" spans="2:16">
      <c r="C7" s="67"/>
      <c r="E7" s="68"/>
      <c r="F7" s="62"/>
      <c r="G7" s="62">
        <f>F4*C6</f>
        <v>43750</v>
      </c>
      <c r="H7" s="62">
        <f>+G7</f>
        <v>43750</v>
      </c>
      <c r="I7" s="62">
        <f>H7</f>
        <v>43750</v>
      </c>
      <c r="J7" s="62"/>
    </row>
    <row r="8" spans="2:16">
      <c r="C8" s="67"/>
      <c r="E8" s="68"/>
      <c r="F8" s="68"/>
      <c r="G8" s="62"/>
      <c r="H8" s="62">
        <f>G4*C6</f>
        <v>31250</v>
      </c>
      <c r="I8" s="62">
        <f>+H8</f>
        <v>31250</v>
      </c>
      <c r="J8" s="62">
        <f>+I8</f>
        <v>31250</v>
      </c>
    </row>
    <row r="9" spans="2:16">
      <c r="C9" s="67"/>
      <c r="E9" s="68"/>
      <c r="F9" s="68"/>
      <c r="G9" s="62"/>
      <c r="H9" s="62"/>
      <c r="I9" s="62">
        <f>H4*C6</f>
        <v>18750</v>
      </c>
      <c r="J9" s="62">
        <f>I9+C6*I4</f>
        <v>37500</v>
      </c>
    </row>
    <row r="10" spans="2:16">
      <c r="C10" s="67"/>
      <c r="E10" s="69">
        <f t="shared" ref="E10:J10" si="1">+SUM(E6:E9)</f>
        <v>0</v>
      </c>
      <c r="F10" s="69">
        <f t="shared" si="1"/>
        <v>20862.125</v>
      </c>
      <c r="G10" s="69">
        <f t="shared" si="1"/>
        <v>108362.125</v>
      </c>
      <c r="H10" s="69">
        <f t="shared" si="1"/>
        <v>139612.125</v>
      </c>
      <c r="I10" s="69">
        <f>+SUM(I6:I9)</f>
        <v>93750</v>
      </c>
      <c r="J10" s="69">
        <f t="shared" si="1"/>
        <v>68750</v>
      </c>
    </row>
    <row r="11" spans="2:16">
      <c r="B11" s="72" t="s">
        <v>83</v>
      </c>
      <c r="C11" s="73"/>
      <c r="D11" s="73"/>
      <c r="E11" s="74">
        <f>+E5</f>
        <v>166897</v>
      </c>
      <c r="F11" s="74">
        <f>+F5-SUM(F6:F9)</f>
        <v>496034.875</v>
      </c>
      <c r="G11" s="74">
        <f>+G5-G10</f>
        <v>637672.75</v>
      </c>
      <c r="H11" s="74">
        <f>+H5-H10</f>
        <v>648060.625</v>
      </c>
      <c r="I11" s="74">
        <f>+I5-I10</f>
        <v>704310.625</v>
      </c>
      <c r="J11" s="74">
        <f>+J5-J10</f>
        <v>760560.625</v>
      </c>
    </row>
    <row r="12" spans="2:16">
      <c r="E12" s="62"/>
      <c r="F12" s="62"/>
      <c r="G12" s="62"/>
      <c r="H12" s="62"/>
      <c r="I12" s="62"/>
      <c r="J12" s="62"/>
    </row>
    <row r="14" spans="2:16" s="63" customFormat="1">
      <c r="B14" s="59" t="s">
        <v>78</v>
      </c>
      <c r="C14" s="62"/>
      <c r="D14" s="62"/>
      <c r="E14" s="62">
        <v>0</v>
      </c>
      <c r="F14" s="62">
        <f>E16</f>
        <v>0</v>
      </c>
      <c r="G14" s="62">
        <f>F16</f>
        <v>10000</v>
      </c>
      <c r="H14" s="62">
        <f>G16</f>
        <v>20000</v>
      </c>
      <c r="I14" s="62">
        <f>H16</f>
        <v>25000</v>
      </c>
      <c r="J14" s="62">
        <f>I16</f>
        <v>30000</v>
      </c>
      <c r="K14" s="59"/>
      <c r="L14" s="60"/>
      <c r="M14" s="59"/>
      <c r="N14" s="59"/>
      <c r="O14" s="59"/>
      <c r="P14" s="59"/>
    </row>
    <row r="15" spans="2:16">
      <c r="B15" s="65" t="s">
        <v>84</v>
      </c>
      <c r="E15" s="62"/>
      <c r="F15" s="476">
        <v>10000</v>
      </c>
      <c r="G15" s="476">
        <v>10000</v>
      </c>
      <c r="H15" s="476">
        <v>5000</v>
      </c>
      <c r="I15" s="476">
        <v>5000</v>
      </c>
      <c r="J15" s="476">
        <v>5000</v>
      </c>
      <c r="M15" s="93" t="s">
        <v>120</v>
      </c>
    </row>
    <row r="16" spans="2:16">
      <c r="B16" s="66" t="s">
        <v>81</v>
      </c>
      <c r="E16" s="61">
        <f t="shared" ref="E16:J16" si="2">+SUM(E14:E15)</f>
        <v>0</v>
      </c>
      <c r="F16" s="61">
        <f t="shared" si="2"/>
        <v>10000</v>
      </c>
      <c r="G16" s="61">
        <f t="shared" si="2"/>
        <v>20000</v>
      </c>
      <c r="H16" s="61">
        <f t="shared" si="2"/>
        <v>25000</v>
      </c>
      <c r="I16" s="61">
        <f t="shared" si="2"/>
        <v>30000</v>
      </c>
      <c r="J16" s="61">
        <f t="shared" si="2"/>
        <v>35000</v>
      </c>
    </row>
    <row r="17" spans="2:10 16384:16384">
      <c r="B17" s="65" t="s">
        <v>85</v>
      </c>
      <c r="C17" s="67">
        <v>0.2</v>
      </c>
      <c r="E17" s="61"/>
      <c r="F17" s="61">
        <f>E16*C17</f>
        <v>0</v>
      </c>
      <c r="G17" s="61">
        <f>+F17</f>
        <v>0</v>
      </c>
      <c r="H17" s="61">
        <f>+G17</f>
        <v>0</v>
      </c>
      <c r="I17" s="61">
        <f>+H17</f>
        <v>0</v>
      </c>
      <c r="J17" s="61">
        <f>+I17</f>
        <v>0</v>
      </c>
    </row>
    <row r="18" spans="2:10 16384:16384">
      <c r="B18" s="66"/>
      <c r="E18" s="61"/>
      <c r="F18" s="61"/>
      <c r="G18" s="61">
        <f>F15*C17</f>
        <v>2000</v>
      </c>
      <c r="H18" s="61">
        <f t="shared" ref="H18:J20" si="3">+G18</f>
        <v>2000</v>
      </c>
      <c r="I18" s="61">
        <f t="shared" si="3"/>
        <v>2000</v>
      </c>
      <c r="J18" s="61">
        <f t="shared" si="3"/>
        <v>2000</v>
      </c>
    </row>
    <row r="19" spans="2:10 16384:16384">
      <c r="B19" s="66"/>
      <c r="E19" s="61"/>
      <c r="F19" s="61"/>
      <c r="G19" s="61"/>
      <c r="H19" s="61">
        <f>G15*C17</f>
        <v>2000</v>
      </c>
      <c r="I19" s="61">
        <f t="shared" si="3"/>
        <v>2000</v>
      </c>
      <c r="J19" s="61">
        <f t="shared" si="3"/>
        <v>2000</v>
      </c>
    </row>
    <row r="20" spans="2:10 16384:16384">
      <c r="B20" s="66"/>
      <c r="E20" s="61"/>
      <c r="F20" s="61"/>
      <c r="G20" s="61"/>
      <c r="H20" s="61"/>
      <c r="I20" s="61">
        <f>H15*C17</f>
        <v>1000</v>
      </c>
      <c r="J20" s="61">
        <f t="shared" si="3"/>
        <v>1000</v>
      </c>
    </row>
    <row r="21" spans="2:10 16384:16384">
      <c r="B21" s="66"/>
      <c r="E21" s="61"/>
      <c r="F21" s="61"/>
      <c r="G21" s="61"/>
      <c r="H21" s="61"/>
      <c r="I21" s="61"/>
      <c r="J21" s="61">
        <f>I15*C17</f>
        <v>1000</v>
      </c>
    </row>
    <row r="22" spans="2:10 16384:16384">
      <c r="B22" s="65" t="s">
        <v>85</v>
      </c>
      <c r="C22" s="67">
        <v>0.2</v>
      </c>
      <c r="E22" s="62">
        <f>+SUM(E17:E21)</f>
        <v>0</v>
      </c>
      <c r="F22" s="62">
        <f>+SUM(F17:F21)</f>
        <v>0</v>
      </c>
      <c r="G22" s="62">
        <f>+SUM(G17:G21)</f>
        <v>2000</v>
      </c>
      <c r="H22" s="62">
        <f>+SUM(H17:H21)</f>
        <v>4000</v>
      </c>
      <c r="I22" s="62">
        <f>+SUM(I17:I21)</f>
        <v>5000</v>
      </c>
      <c r="J22" s="62">
        <f>+SUM(J17:J21)</f>
        <v>6000</v>
      </c>
    </row>
    <row r="23" spans="2:10 16384:16384">
      <c r="B23" s="65" t="s">
        <v>86</v>
      </c>
      <c r="C23" s="67"/>
      <c r="E23" s="62">
        <f>+E22</f>
        <v>0</v>
      </c>
      <c r="F23" s="62">
        <f>+E23+F22</f>
        <v>0</v>
      </c>
      <c r="G23" s="62">
        <f>+F23+G22</f>
        <v>2000</v>
      </c>
      <c r="H23" s="62">
        <f>+G23+H22</f>
        <v>6000</v>
      </c>
      <c r="I23" s="62">
        <f>+H23+I22</f>
        <v>11000</v>
      </c>
      <c r="J23" s="62">
        <f>+I23+J22</f>
        <v>17000</v>
      </c>
    </row>
    <row r="24" spans="2:10 16384:16384">
      <c r="B24" s="72" t="s">
        <v>87</v>
      </c>
      <c r="C24" s="73"/>
      <c r="D24" s="73"/>
      <c r="E24" s="74">
        <f>+E16-E23</f>
        <v>0</v>
      </c>
      <c r="F24" s="74">
        <f>+F16-F23</f>
        <v>10000</v>
      </c>
      <c r="G24" s="74">
        <f>+G16-G23</f>
        <v>18000</v>
      </c>
      <c r="H24" s="74">
        <f>+H16-H23</f>
        <v>19000</v>
      </c>
      <c r="I24" s="74">
        <f>+I16-I23</f>
        <v>19000</v>
      </c>
      <c r="J24" s="74">
        <f>+J16-J23</f>
        <v>18000</v>
      </c>
    </row>
    <row r="26" spans="2:10 16384:16384">
      <c r="B26" s="66" t="s">
        <v>76</v>
      </c>
      <c r="C26" s="66"/>
      <c r="D26" s="66"/>
      <c r="E26" s="70">
        <f>+SUM(E6:E9)+E22</f>
        <v>0</v>
      </c>
      <c r="F26" s="70">
        <f>+SUM(F6:F9)+F22</f>
        <v>20862.125</v>
      </c>
      <c r="G26" s="70">
        <f>+SUM(G6:G9)+G22</f>
        <v>110362.125</v>
      </c>
      <c r="H26" s="70">
        <f>+SUM(H6:H9)+H22</f>
        <v>143612.125</v>
      </c>
      <c r="I26" s="70">
        <f>+SUM(I6:I9)+I22</f>
        <v>98750</v>
      </c>
      <c r="J26" s="70">
        <f>+SUM(J6:J9)+J22</f>
        <v>74750</v>
      </c>
    </row>
    <row r="28" spans="2:10 16384:16384">
      <c r="D28" s="71"/>
      <c r="E28" s="71"/>
      <c r="F28" s="71"/>
      <c r="G28" s="71"/>
      <c r="H28" s="71"/>
      <c r="I28" s="71"/>
      <c r="J28" s="71"/>
    </row>
    <row r="29" spans="2:10 16384:16384">
      <c r="D29" s="71"/>
      <c r="E29" s="71"/>
      <c r="F29" s="71"/>
      <c r="G29" s="71"/>
      <c r="H29" s="71"/>
      <c r="I29" s="71"/>
      <c r="J29" s="71"/>
    </row>
    <row r="30" spans="2:10 16384:16384">
      <c r="E30" s="71"/>
      <c r="F30" s="71"/>
      <c r="G30" s="71"/>
      <c r="H30" s="71"/>
      <c r="I30" s="71"/>
      <c r="J30" s="71"/>
      <c r="XFD30" s="71"/>
    </row>
  </sheetData>
  <sheetProtection algorithmName="SHA-512" hashValue="j6k6hTEVWE3x2QuUBcg/fP2RCFENPSz3M7FRI9ycYQUGeDWl1sF6oLJHqNjTsOIbeCTy5nwj+bSPz6xSusqgWA==" saltValue="51AKP/LvGNB1Ezh2UiZ4xQ==" spinCount="100000" sheet="1" objects="1" scenarios="1"/>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1"/>
  <dimension ref="D1:M25"/>
  <sheetViews>
    <sheetView showGridLines="0" zoomScale="91" workbookViewId="0">
      <selection activeCell="K15" sqref="K15"/>
    </sheetView>
  </sheetViews>
  <sheetFormatPr baseColWidth="10" defaultColWidth="13.5" defaultRowHeight="26"/>
  <cols>
    <col min="1" max="3" width="13.5" style="47"/>
    <col min="4" max="4" width="38.5" style="52" bestFit="1" customWidth="1"/>
    <col min="5" max="6" width="18.6640625" style="49" bestFit="1" customWidth="1"/>
    <col min="7" max="9" width="20.33203125" style="49" bestFit="1" customWidth="1"/>
    <col min="10" max="10" width="13.5" style="47"/>
    <col min="11" max="11" width="14.83203125" style="47" bestFit="1" customWidth="1"/>
    <col min="12" max="12" width="21.6640625" style="47" bestFit="1" customWidth="1"/>
    <col min="13" max="16384" width="13.5" style="47"/>
  </cols>
  <sheetData>
    <row r="1" spans="4:13">
      <c r="D1" s="151" t="s">
        <v>188</v>
      </c>
    </row>
    <row r="2" spans="4:13">
      <c r="D2" s="57"/>
      <c r="E2" s="56">
        <v>2023</v>
      </c>
      <c r="F2" s="56">
        <v>2024</v>
      </c>
      <c r="G2" s="56">
        <v>2025</v>
      </c>
      <c r="H2" s="56">
        <v>2026</v>
      </c>
      <c r="I2" s="56">
        <v>2027</v>
      </c>
    </row>
    <row r="3" spans="4:13">
      <c r="D3" s="53" t="s">
        <v>69</v>
      </c>
      <c r="E3" s="48">
        <f>E4</f>
        <v>7638.9583333333348</v>
      </c>
      <c r="F3" s="48">
        <f t="shared" ref="F3:I3" si="0">F4</f>
        <v>307239.11324825138</v>
      </c>
      <c r="G3" s="48">
        <f t="shared" si="0"/>
        <v>1162166.9427550465</v>
      </c>
      <c r="H3" s="48">
        <f t="shared" si="0"/>
        <v>3284637.4458421837</v>
      </c>
      <c r="I3" s="48">
        <f t="shared" si="0"/>
        <v>9657169.9662543498</v>
      </c>
    </row>
    <row r="4" spans="4:13">
      <c r="D4" s="52" t="s">
        <v>212</v>
      </c>
      <c r="E4" s="50">
        <f>'Revenues-Costs'!L170</f>
        <v>7638.9583333333348</v>
      </c>
      <c r="F4" s="50">
        <f>'Revenues-Costs'!M170</f>
        <v>307239.11324825138</v>
      </c>
      <c r="G4" s="50">
        <f>'Revenues-Costs'!N170</f>
        <v>1162166.9427550465</v>
      </c>
      <c r="H4" s="50">
        <f>'Revenues-Costs'!O170</f>
        <v>3284637.4458421837</v>
      </c>
      <c r="I4" s="50">
        <f>'Revenues-Costs'!P170</f>
        <v>9657169.9662543498</v>
      </c>
    </row>
    <row r="5" spans="4:13">
      <c r="D5" s="52" t="s">
        <v>211</v>
      </c>
      <c r="E5" s="50">
        <f>'Revenues-Costs'!L171</f>
        <v>8009.75</v>
      </c>
      <c r="F5" s="50">
        <f>'Revenues-Costs'!M171</f>
        <v>24559.106925</v>
      </c>
      <c r="G5" s="50">
        <f>'Revenues-Costs'!N171</f>
        <v>24452.728382362748</v>
      </c>
      <c r="H5" s="50">
        <f>'Revenues-Costs'!O171</f>
        <v>24813.035129435902</v>
      </c>
      <c r="I5" s="50">
        <f>'Revenues-Costs'!P171</f>
        <v>25460.094280475692</v>
      </c>
    </row>
    <row r="6" spans="4:13">
      <c r="E6" s="58"/>
      <c r="F6" s="58"/>
      <c r="G6" s="58"/>
      <c r="H6" s="58"/>
      <c r="I6" s="58"/>
    </row>
    <row r="7" spans="4:13">
      <c r="E7" s="58"/>
      <c r="F7" s="58"/>
      <c r="G7" s="58"/>
      <c r="H7" s="58"/>
      <c r="I7" s="58"/>
    </row>
    <row r="9" spans="4:13">
      <c r="D9" s="54" t="s">
        <v>70</v>
      </c>
      <c r="E9" s="51">
        <f>E3-E5-E7</f>
        <v>-370.79166666666515</v>
      </c>
      <c r="F9" s="51">
        <f>F3-F5-F7</f>
        <v>282680.00632325141</v>
      </c>
      <c r="G9" s="51">
        <f>G3-G5-G7</f>
        <v>1137714.2143726838</v>
      </c>
      <c r="H9" s="51">
        <f>H3-H5-H7</f>
        <v>3259824.4107127478</v>
      </c>
      <c r="I9" s="51">
        <f>I3-I5-I7</f>
        <v>9631709.871973874</v>
      </c>
    </row>
    <row r="11" spans="4:13">
      <c r="D11" s="52" t="s">
        <v>71</v>
      </c>
      <c r="E11" s="50">
        <f>Salaries!J71</f>
        <v>92937.5</v>
      </c>
      <c r="F11" s="50">
        <f>Salaries!K71</f>
        <v>439937.50000000012</v>
      </c>
      <c r="G11" s="50">
        <f>Salaries!L71</f>
        <v>658166.66666666674</v>
      </c>
      <c r="H11" s="50">
        <f>Salaries!M71</f>
        <v>963833.33333333337</v>
      </c>
      <c r="I11" s="50">
        <f>Salaries!N71</f>
        <v>1234250.0000000002</v>
      </c>
      <c r="K11" s="398">
        <f>SUM(E11:F11)</f>
        <v>532875.00000000012</v>
      </c>
      <c r="L11" s="400">
        <f>K11/$L$16</f>
        <v>0.25143737481214457</v>
      </c>
      <c r="M11" s="64"/>
    </row>
    <row r="12" spans="4:13">
      <c r="D12" s="52" t="s">
        <v>72</v>
      </c>
      <c r="E12" s="50">
        <f>Overheads!G176+Overheads!G177</f>
        <v>18520</v>
      </c>
      <c r="F12" s="50">
        <f>Overheads!H176+Overheads!H177</f>
        <v>43920</v>
      </c>
      <c r="G12" s="50">
        <f>Overheads!I176+Overheads!I177</f>
        <v>72720</v>
      </c>
      <c r="H12" s="50">
        <f>Overheads!J176+Overheads!J177</f>
        <v>106320</v>
      </c>
      <c r="I12" s="50">
        <f>Overheads!K176+Overheads!K177</f>
        <v>139320</v>
      </c>
      <c r="K12" s="398">
        <f t="shared" ref="K12:K14" si="1">SUM(E12:F12)</f>
        <v>62440</v>
      </c>
      <c r="L12" s="400">
        <f t="shared" ref="L12:L15" si="2">K12/$L$16</f>
        <v>2.946234986304537E-2</v>
      </c>
      <c r="M12" s="64"/>
    </row>
    <row r="13" spans="4:13">
      <c r="D13" s="52" t="s">
        <v>175</v>
      </c>
      <c r="E13" s="50">
        <f>Overheads!G178</f>
        <v>22800</v>
      </c>
      <c r="F13" s="50">
        <f>Overheads!H178</f>
        <v>61200</v>
      </c>
      <c r="G13" s="50">
        <f>Overheads!I178</f>
        <v>115400</v>
      </c>
      <c r="H13" s="50">
        <f>Overheads!J178</f>
        <v>177800</v>
      </c>
      <c r="I13" s="50">
        <f>Overheads!K178</f>
        <v>226000</v>
      </c>
      <c r="K13" s="398">
        <f>SUM(E13:F13)+CAPEX!F4+CAPEX!G4</f>
        <v>684000</v>
      </c>
      <c r="L13" s="400">
        <f t="shared" si="2"/>
        <v>0.32274579286231636</v>
      </c>
      <c r="M13" s="64"/>
    </row>
    <row r="14" spans="4:13">
      <c r="D14" s="52" t="s">
        <v>73</v>
      </c>
      <c r="E14" s="50">
        <v>15000</v>
      </c>
      <c r="F14" s="50">
        <v>25000</v>
      </c>
      <c r="G14" s="50">
        <v>35000</v>
      </c>
      <c r="H14" s="50">
        <v>40000</v>
      </c>
      <c r="I14" s="50">
        <v>40000</v>
      </c>
      <c r="K14" s="398">
        <f t="shared" si="1"/>
        <v>40000</v>
      </c>
      <c r="L14" s="400">
        <f t="shared" si="2"/>
        <v>1.8874022974404464E-2</v>
      </c>
      <c r="M14" s="64"/>
    </row>
    <row r="15" spans="4:13">
      <c r="D15" s="52" t="s">
        <v>138</v>
      </c>
      <c r="E15" s="50">
        <f>Overheads!G180</f>
        <v>236000</v>
      </c>
      <c r="F15" s="50">
        <f>Overheads!H180</f>
        <v>564000</v>
      </c>
      <c r="G15" s="50">
        <f>Overheads!I180</f>
        <v>684000</v>
      </c>
      <c r="H15" s="50">
        <f>Overheads!J180</f>
        <v>804000</v>
      </c>
      <c r="I15" s="50">
        <f>Overheads!K180</f>
        <v>1044000</v>
      </c>
      <c r="K15" s="398">
        <f>SUM(E15:F15)</f>
        <v>800000</v>
      </c>
      <c r="L15" s="400">
        <f t="shared" si="2"/>
        <v>0.37748045948808934</v>
      </c>
      <c r="M15" s="64"/>
    </row>
    <row r="16" spans="4:13">
      <c r="D16" s="54" t="s">
        <v>177</v>
      </c>
      <c r="E16" s="51">
        <f>SUM(E11:E15)</f>
        <v>385257.5</v>
      </c>
      <c r="F16" s="51">
        <f>SUM(F11:F15)</f>
        <v>1134057.5</v>
      </c>
      <c r="G16" s="51">
        <f>SUM(G11:G15)</f>
        <v>1565286.6666666667</v>
      </c>
      <c r="H16" s="51">
        <f>SUM(H11:H15)</f>
        <v>2091953.3333333335</v>
      </c>
      <c r="I16" s="51">
        <f>SUM(I11:I15)</f>
        <v>2683570</v>
      </c>
      <c r="K16" s="64"/>
      <c r="L16" s="399">
        <f>SUM(K11:K15)</f>
        <v>2119315</v>
      </c>
      <c r="M16" s="64"/>
    </row>
    <row r="17" spans="4:13">
      <c r="K17" s="64">
        <v>2023</v>
      </c>
      <c r="L17" s="99"/>
      <c r="M17" s="64"/>
    </row>
    <row r="18" spans="4:13">
      <c r="D18" s="54" t="s">
        <v>75</v>
      </c>
      <c r="E18" s="51">
        <f>E9-SUM(E11:E15)</f>
        <v>-385628.29166666669</v>
      </c>
      <c r="F18" s="51">
        <f>F9-SUM(F11:F15)</f>
        <v>-851377.49367674859</v>
      </c>
      <c r="G18" s="51">
        <f>G9-SUM(G11:G15)</f>
        <v>-427572.45229398296</v>
      </c>
      <c r="H18" s="51">
        <f>H9-SUM(H11:H15)</f>
        <v>1167871.0773794143</v>
      </c>
      <c r="I18" s="51">
        <f>I9-SUM(I11:I15)</f>
        <v>6948139.871973874</v>
      </c>
      <c r="K18" s="64"/>
      <c r="M18" s="64"/>
    </row>
    <row r="19" spans="4:13">
      <c r="D19" s="52" t="s">
        <v>76</v>
      </c>
      <c r="F19" s="330">
        <f>-CAPEX!G26</f>
        <v>-110362.125</v>
      </c>
      <c r="G19" s="330">
        <f>-CAPEX!H26</f>
        <v>-143612.125</v>
      </c>
      <c r="H19" s="330">
        <f>-CAPEX!I26</f>
        <v>-98750</v>
      </c>
      <c r="I19" s="330">
        <f>-CAPEX!J26</f>
        <v>-74750</v>
      </c>
      <c r="K19" s="64"/>
      <c r="M19" s="64"/>
    </row>
    <row r="20" spans="4:13">
      <c r="D20" s="54" t="s">
        <v>185</v>
      </c>
      <c r="E20" s="331">
        <f>+E18+E19</f>
        <v>-385628.29166666669</v>
      </c>
      <c r="F20" s="331">
        <f>+F18+F19</f>
        <v>-961739.61867674859</v>
      </c>
      <c r="G20" s="331">
        <f>+G18+G19</f>
        <v>-571184.57729398296</v>
      </c>
      <c r="H20" s="331">
        <f>+H18+H19</f>
        <v>1069121.0773794143</v>
      </c>
      <c r="I20" s="331">
        <f>+I18+I19</f>
        <v>6873389.871973874</v>
      </c>
    </row>
    <row r="21" spans="4:13">
      <c r="D21" s="52" t="s">
        <v>186</v>
      </c>
    </row>
    <row r="22" spans="4:13">
      <c r="D22" s="52" t="s">
        <v>378</v>
      </c>
      <c r="E22" s="330"/>
      <c r="F22" s="330"/>
      <c r="G22" s="330"/>
      <c r="H22" s="330">
        <f>(H20+SUM(E20:G20))*19%</f>
        <v>-161391.96794901695</v>
      </c>
      <c r="I22" s="330">
        <f>+I20*19%</f>
        <v>1305944.0756750361</v>
      </c>
    </row>
    <row r="23" spans="4:13">
      <c r="D23" s="54" t="s">
        <v>187</v>
      </c>
      <c r="E23" s="331">
        <f>+E20-E22</f>
        <v>-385628.29166666669</v>
      </c>
      <c r="F23" s="331">
        <f>+F20-F22</f>
        <v>-961739.61867674859</v>
      </c>
      <c r="G23" s="331">
        <f>+G20-G22</f>
        <v>-571184.57729398296</v>
      </c>
      <c r="H23" s="331">
        <f>+H20-H22</f>
        <v>1230513.0453284313</v>
      </c>
      <c r="I23" s="331">
        <f>+I20-I22</f>
        <v>5567445.7962988382</v>
      </c>
    </row>
    <row r="25" spans="4:13">
      <c r="H25" s="422"/>
    </row>
  </sheetData>
  <sheetProtection algorithmName="SHA-512" hashValue="c5qNkrTb5luOUfGxl2Z/jv0TZBMig/ZK4ompMG7J26PKDYRpMSZSt9WLvjdSd93/f6hHoJIGAu9nL+6ryC7xFg==" saltValue="025xK/3Mq5RVXCmkuLwVBQ==" spinCount="100000" sheet="1" objects="1" scenarios="1"/>
  <conditionalFormatting sqref="E5:I5">
    <cfRule type="cellIs" dxfId="1" priority="4" operator="lessThan">
      <formula>0</formula>
    </cfRule>
  </conditionalFormatting>
  <conditionalFormatting sqref="E18:I18">
    <cfRule type="cellIs" dxfId="0" priority="3" operator="lessThan">
      <formula>0</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16</vt:i4>
      </vt:variant>
    </vt:vector>
  </HeadingPairs>
  <TitlesOfParts>
    <vt:vector size="30" baseType="lpstr">
      <vt:lpstr>Support</vt:lpstr>
      <vt:lpstr>Revenues-Costs</vt:lpstr>
      <vt:lpstr>Overheads</vt:lpstr>
      <vt:lpstr>Salaries</vt:lpstr>
      <vt:lpstr>P&amp;L</vt:lpstr>
      <vt:lpstr>Cash Flow</vt:lpstr>
      <vt:lpstr>Loan</vt:lpstr>
      <vt:lpstr>CAPEX</vt:lpstr>
      <vt:lpstr>Financial Projections</vt:lpstr>
      <vt:lpstr>Plan Income Statement</vt:lpstr>
      <vt:lpstr>Plan Cash Flow Statement</vt:lpstr>
      <vt:lpstr>Plan Balance Sheet</vt:lpstr>
      <vt:lpstr>Valuation</vt:lpstr>
      <vt:lpstr>Bonds-Loans</vt:lpstr>
      <vt:lpstr>Advisory</vt:lpstr>
      <vt:lpstr>calendar</vt:lpstr>
      <vt:lpstr>Downloads</vt:lpstr>
      <vt:lpstr>Downloads_Best</vt:lpstr>
      <vt:lpstr>Downloads_Worst</vt:lpstr>
      <vt:lpstr>frequency</vt:lpstr>
      <vt:lpstr>GBPEUR</vt:lpstr>
      <vt:lpstr>Marketing_QUID</vt:lpstr>
      <vt:lpstr>PR___Marketing_QUID</vt:lpstr>
      <vt:lpstr>'Plan Balance Sheet'!Print_Area</vt:lpstr>
      <vt:lpstr>'Plan Cash Flow Statement'!Print_Area</vt:lpstr>
      <vt:lpstr>'Plan Income Statement'!Print_Area</vt:lpstr>
      <vt:lpstr>sales</vt:lpstr>
      <vt:lpstr>Scenarios</vt:lpstr>
      <vt:lpstr>Toonie_cs</vt:lpstr>
      <vt:lpstr>Toonie_prof</vt:lpstr>
    </vt:vector>
  </TitlesOfParts>
  <Company>Orwell 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Sanchez</dc:creator>
  <cp:lastModifiedBy>Microsoft Office User</cp:lastModifiedBy>
  <dcterms:created xsi:type="dcterms:W3CDTF">2018-05-02T19:53:01Z</dcterms:created>
  <dcterms:modified xsi:type="dcterms:W3CDTF">2023-07-14T18:04:36Z</dcterms:modified>
</cp:coreProperties>
</file>